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Вода(тариф)" sheetId="1" r:id="rId1"/>
  </sheets>
  <definedNames>
    <definedName name="_xlnm.Print_Titles" localSheetId="0">'Вода(тариф)'!$6:$9</definedName>
  </definedNames>
  <calcPr calcId="125725"/>
</workbook>
</file>

<file path=xl/calcChain.xml><?xml version="1.0" encoding="utf-8"?>
<calcChain xmlns="http://schemas.openxmlformats.org/spreadsheetml/2006/main">
  <c r="P110" i="1"/>
  <c r="N109"/>
  <c r="K110"/>
  <c r="N58"/>
  <c r="K58"/>
  <c r="N55"/>
  <c r="K55"/>
  <c r="N23"/>
  <c r="J113"/>
  <c r="E112"/>
  <c r="E110"/>
  <c r="E69"/>
  <c r="F110"/>
  <c r="F112"/>
  <c r="F109"/>
  <c r="D110"/>
  <c r="D69"/>
  <c r="N77"/>
  <c r="K36"/>
  <c r="F53"/>
  <c r="F56" s="1"/>
  <c r="F34"/>
  <c r="F35"/>
  <c r="F20"/>
  <c r="D36"/>
  <c r="F52" l="1"/>
  <c r="F29" s="1"/>
  <c r="P105"/>
  <c r="P108"/>
  <c r="P28"/>
  <c r="P27"/>
  <c r="P26"/>
  <c r="P25"/>
  <c r="P23"/>
  <c r="P22"/>
  <c r="P19"/>
  <c r="P15"/>
  <c r="P11"/>
  <c r="P10"/>
  <c r="N93"/>
  <c r="K35"/>
  <c r="K34" s="1"/>
  <c r="F111" l="1"/>
  <c r="N94"/>
  <c r="P94" s="1"/>
  <c r="P101"/>
  <c r="P93"/>
  <c r="J77"/>
  <c r="N54"/>
  <c r="K53"/>
  <c r="N37"/>
  <c r="K56" l="1"/>
  <c r="P55"/>
  <c r="J30"/>
  <c r="N20"/>
  <c r="P70"/>
  <c r="J69"/>
  <c r="J58"/>
  <c r="P58" s="1"/>
  <c r="G53"/>
  <c r="J54"/>
  <c r="P54" s="1"/>
  <c r="G36"/>
  <c r="G34" s="1"/>
  <c r="J37"/>
  <c r="P37" s="1"/>
  <c r="J31"/>
  <c r="P31" s="1"/>
  <c r="J14"/>
  <c r="J17" s="1"/>
  <c r="J20" s="1"/>
  <c r="E53"/>
  <c r="E56" s="1"/>
  <c r="D35"/>
  <c r="E36"/>
  <c r="E34" s="1"/>
  <c r="E30"/>
  <c r="E20"/>
  <c r="D93"/>
  <c r="D53"/>
  <c r="D34"/>
  <c r="D30"/>
  <c r="D23"/>
  <c r="D20"/>
  <c r="D17"/>
  <c r="D14"/>
  <c r="P20" l="1"/>
  <c r="N53"/>
  <c r="K52"/>
  <c r="P69"/>
  <c r="P30"/>
  <c r="N17"/>
  <c r="P14"/>
  <c r="D56"/>
  <c r="E35"/>
  <c r="E52"/>
  <c r="E29" s="1"/>
  <c r="E109" s="1"/>
  <c r="J36"/>
  <c r="G35"/>
  <c r="J35" s="1"/>
  <c r="J53"/>
  <c r="G56"/>
  <c r="J34"/>
  <c r="K29" l="1"/>
  <c r="N56"/>
  <c r="N52"/>
  <c r="D52"/>
  <c r="D29" s="1"/>
  <c r="D109" s="1"/>
  <c r="O28"/>
  <c r="O23"/>
  <c r="O22"/>
  <c r="O19"/>
  <c r="O17" s="1"/>
  <c r="P17"/>
  <c r="P53"/>
  <c r="J56"/>
  <c r="P56" s="1"/>
  <c r="G52"/>
  <c r="J52" l="1"/>
  <c r="J29" s="1"/>
  <c r="J109" s="1"/>
  <c r="J110" s="1"/>
  <c r="G29"/>
  <c r="G110" s="1"/>
  <c r="D112"/>
  <c r="P52" l="1"/>
  <c r="J111"/>
  <c r="P77"/>
  <c r="J112"/>
  <c r="N36"/>
  <c r="P36" s="1"/>
  <c r="N35"/>
  <c r="N34" l="1"/>
  <c r="N29" s="1"/>
  <c r="N111" s="1"/>
  <c r="N113" s="1"/>
  <c r="P35"/>
  <c r="P34" l="1"/>
  <c r="O58" l="1"/>
  <c r="O34"/>
  <c r="O30"/>
  <c r="P29"/>
  <c r="N110"/>
  <c r="O52"/>
  <c r="P109" l="1"/>
  <c r="N117"/>
  <c r="N112"/>
  <c r="O77"/>
  <c r="O69"/>
  <c r="O29"/>
  <c r="O110" s="1"/>
</calcChain>
</file>

<file path=xl/sharedStrings.xml><?xml version="1.0" encoding="utf-8"?>
<sst xmlns="http://schemas.openxmlformats.org/spreadsheetml/2006/main" count="283" uniqueCount="191">
  <si>
    <t>(наименование организации)</t>
  </si>
  <si>
    <t>№ п/п</t>
  </si>
  <si>
    <t>Показатели</t>
  </si>
  <si>
    <t>Ед.    изм.</t>
  </si>
  <si>
    <t>По расчету предприятия</t>
  </si>
  <si>
    <t>По расчету экспертной группы</t>
  </si>
  <si>
    <t>Подъем</t>
  </si>
  <si>
    <t>Очистка</t>
  </si>
  <si>
    <t>Всего</t>
  </si>
  <si>
    <t>Подъем воды</t>
  </si>
  <si>
    <t>тыс.м³</t>
  </si>
  <si>
    <t>Объем воды, используемой на собственные нужды</t>
  </si>
  <si>
    <t>Покупная вода</t>
  </si>
  <si>
    <t>Объем пропущенной воды через очистные сооружения</t>
  </si>
  <si>
    <t>Объем отпуска в сеть</t>
  </si>
  <si>
    <t>Объем потерь</t>
  </si>
  <si>
    <t>Уровень потерь к объему отпущенной воды в сеть</t>
  </si>
  <si>
    <t>%</t>
  </si>
  <si>
    <t>Объем реализации</t>
  </si>
  <si>
    <t xml:space="preserve">в т. ч. </t>
  </si>
  <si>
    <t>производственные нужды</t>
  </si>
  <si>
    <t>Объем реализации конечным потребителям</t>
  </si>
  <si>
    <t>население</t>
  </si>
  <si>
    <t>бюджетные организации</t>
  </si>
  <si>
    <t>из них:</t>
  </si>
  <si>
    <t>-местный бюджет</t>
  </si>
  <si>
    <t>-федеральный бюджет</t>
  </si>
  <si>
    <t>краевой бюджет</t>
  </si>
  <si>
    <t>прочие потребители</t>
  </si>
  <si>
    <t>Производственные расходы всего</t>
  </si>
  <si>
    <t>т.руб</t>
  </si>
  <si>
    <t>2.2.</t>
  </si>
  <si>
    <t>Электроэнергия (по уровням напряжения)</t>
  </si>
  <si>
    <t>Низкое напряжение</t>
  </si>
  <si>
    <t>т.руб.</t>
  </si>
  <si>
    <t>количество (низкое)</t>
  </si>
  <si>
    <t>тыс. кВтч</t>
  </si>
  <si>
    <t>цена за 1 кВтч</t>
  </si>
  <si>
    <t>руб.</t>
  </si>
  <si>
    <t>Среднее 2</t>
  </si>
  <si>
    <t>количество (среднее 2)</t>
  </si>
  <si>
    <t>Среднее 1</t>
  </si>
  <si>
    <t>количество (среднее 1)</t>
  </si>
  <si>
    <t>2.3.</t>
  </si>
  <si>
    <t>Тепловая энергия</t>
  </si>
  <si>
    <t xml:space="preserve">количество </t>
  </si>
  <si>
    <t>Гкал</t>
  </si>
  <si>
    <t>тариф</t>
  </si>
  <si>
    <t>2.4.</t>
  </si>
  <si>
    <t>2.4.1.</t>
  </si>
  <si>
    <t xml:space="preserve">Покупная вода </t>
  </si>
  <si>
    <t>количество</t>
  </si>
  <si>
    <t>2.4.2.</t>
  </si>
  <si>
    <t>2.5.</t>
  </si>
  <si>
    <t>Расходы на оплату труда основного производственного персонала</t>
  </si>
  <si>
    <t>Численность</t>
  </si>
  <si>
    <t>чел.</t>
  </si>
  <si>
    <t>Средняя зарплата</t>
  </si>
  <si>
    <t>2.6.</t>
  </si>
  <si>
    <t>2.7.</t>
  </si>
  <si>
    <t>Прочие производственные расходы</t>
  </si>
  <si>
    <t>3.</t>
  </si>
  <si>
    <t>Ремонтные расходы</t>
  </si>
  <si>
    <t>3.1.</t>
  </si>
  <si>
    <t>численность</t>
  </si>
  <si>
    <t>средняя зарплата</t>
  </si>
  <si>
    <t>3.2.</t>
  </si>
  <si>
    <t>Административные расходы</t>
  </si>
  <si>
    <t>4.1.</t>
  </si>
  <si>
    <t>4.2.</t>
  </si>
  <si>
    <t>Заработная плата АУП</t>
  </si>
  <si>
    <t>4.3.</t>
  </si>
  <si>
    <t>Отчисления на соц.нужды</t>
  </si>
  <si>
    <t>4.4.</t>
  </si>
  <si>
    <t>4.5.</t>
  </si>
  <si>
    <t>Служебные командировки</t>
  </si>
  <si>
    <t>4.6.</t>
  </si>
  <si>
    <t>Обучение персонала</t>
  </si>
  <si>
    <t>4.7.</t>
  </si>
  <si>
    <t>Страхование производственных объектов</t>
  </si>
  <si>
    <t>5.</t>
  </si>
  <si>
    <t>6.</t>
  </si>
  <si>
    <t>7.</t>
  </si>
  <si>
    <t>8.</t>
  </si>
  <si>
    <t>Расходы на уплату налогов и сборов</t>
  </si>
  <si>
    <t>9.</t>
  </si>
  <si>
    <t>10.</t>
  </si>
  <si>
    <t>11.</t>
  </si>
  <si>
    <t>12.</t>
  </si>
  <si>
    <t>Средства на возврат займов и кредитов</t>
  </si>
  <si>
    <t>Прибыль на капитальные вложения (инвестиции)</t>
  </si>
  <si>
    <t>Прибыль на социальные нужды</t>
  </si>
  <si>
    <t>Прибыль на прочие цели</t>
  </si>
  <si>
    <t>Тариф за 1 м3</t>
  </si>
  <si>
    <t>Рост к дейст. тарифу</t>
  </si>
  <si>
    <t>Экономист</t>
  </si>
  <si>
    <t>Расчет тарифа на питьевую воду методом экономически обоснованных расходов</t>
  </si>
  <si>
    <t>Приложение № 1 к заключению</t>
  </si>
  <si>
    <t>план</t>
  </si>
  <si>
    <t>Период регулирования (2015 год)</t>
  </si>
  <si>
    <t>Уд. вес, 
%</t>
  </si>
  <si>
    <t>Откл
+,-</t>
  </si>
  <si>
    <t>Транспор-тировка</t>
  </si>
  <si>
    <t>2.1.</t>
  </si>
  <si>
    <t>Расходы на приобретение сырья и материалов и их хранение</t>
  </si>
  <si>
    <t>2.1.1.</t>
  </si>
  <si>
    <t>2.</t>
  </si>
  <si>
    <t>Реагенты</t>
  </si>
  <si>
    <t>2.1.2.</t>
  </si>
  <si>
    <t>ГСМ</t>
  </si>
  <si>
    <t>2.1.3.</t>
  </si>
  <si>
    <t>Материалы и малоценные основные средства</t>
  </si>
  <si>
    <t>Расходы на энергетические ресурсы и холодную воду</t>
  </si>
  <si>
    <t>2.2.1.</t>
  </si>
  <si>
    <t>2.2.2.</t>
  </si>
  <si>
    <t>тыс.куб.м.</t>
  </si>
  <si>
    <t>2.2.3.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</si>
  <si>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</si>
  <si>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 на оплату труда и отчисления на социальные нужды основного производственного персонала, в том числе налоги и сборы</t>
  </si>
  <si>
    <t>Отчисления на  социальные нужды производственного персонала, в том числе налоги и сборы</t>
  </si>
  <si>
    <t>Расходы на уплату процентов по займам и кредитам</t>
  </si>
  <si>
    <t>Общехозяйственные расходы (цеховые)</t>
  </si>
  <si>
    <t>2.6.1.</t>
  </si>
  <si>
    <t>Расходы на оплату труда</t>
  </si>
  <si>
    <t>Отчисления на  социальные нужды, в том числе налоги и сборы</t>
  </si>
  <si>
    <t>2.6.2.</t>
  </si>
  <si>
    <t>2.7.1.</t>
  </si>
  <si>
    <t>Услуги по обезвоживанию,  обезвреживанию и захоронению осадка сточных вод</t>
  </si>
  <si>
    <t>2.7.2.</t>
  </si>
  <si>
    <t>Расходы на амортизацию автотранспорта</t>
  </si>
  <si>
    <t>2.7.3.</t>
  </si>
  <si>
    <t>Контроль качества воды и сточных вод</t>
  </si>
  <si>
    <t>2.7.4.</t>
  </si>
  <si>
    <t>2.7.5.</t>
  </si>
  <si>
    <t>Расходы на аварийно-диспетчерское обслуживание</t>
  </si>
  <si>
    <t>Прочие</t>
  </si>
  <si>
    <t xml:space="preserve"> Расходы на текущий       ремонт централизованных   систем водоснабжения  либо  объектов, входящих в      состав таких систем      </t>
  </si>
  <si>
    <t xml:space="preserve"> Расходы на капитальный   ремонт централизованных   систем водоснабжения либо  объектов, входящих в      состав таких систем      </t>
  </si>
  <si>
    <t xml:space="preserve"> Расходы на оплату труда  и отчисления на           социальные нужды          ремонтного персонала, в   том числе налоги и сборы </t>
  </si>
  <si>
    <t xml:space="preserve">  Расходы на оплату       труда ремонтного          персонала                </t>
  </si>
  <si>
    <t xml:space="preserve">  Отчисления на           социальные нужды          ремонтного персонала, в   том числе налоги и сборы </t>
  </si>
  <si>
    <t xml:space="preserve">т. руб. </t>
  </si>
  <si>
    <t>3.3.</t>
  </si>
  <si>
    <t>3.3.1.</t>
  </si>
  <si>
    <t>3.3.2.</t>
  </si>
  <si>
    <t>4.</t>
  </si>
  <si>
    <t>Услуги сторонних организаций (связи, интернет,вневедомственной охраны, аудиторские, юридические, консультационные и другие)</t>
  </si>
  <si>
    <t xml:space="preserve"> Расходы на оплату труда  и отчисления на           социальные нужды          административно-          управленческого           персонала, в том числе    налоги и сборы           </t>
  </si>
  <si>
    <t>4.2.1.</t>
  </si>
  <si>
    <t>4.2.2.</t>
  </si>
  <si>
    <t>Прочие административные расходы (амортизация непроизводственных активов, охрана объектов и территорий)</t>
  </si>
  <si>
    <t>Сбытовые расходы гарантирующих организаций</t>
  </si>
  <si>
    <t>5.1.</t>
  </si>
  <si>
    <t>Арендная плата, не связанная с с арендой систем, либо объектов водоснабжения или водоотведения</t>
  </si>
  <si>
    <t>Расходы по сомнительным долгам, в размере не более 2% НВВ</t>
  </si>
  <si>
    <t>Амортизация основных средств, относящихся к объектам централизованной системы водоснабжения и (или) водоотведения</t>
  </si>
  <si>
    <t>Расходы на арендную плату производственных объектов (лизинговые платежи, концессионная плата) в т.ч. аренда земли</t>
  </si>
  <si>
    <t>8.1.</t>
  </si>
  <si>
    <t>Налог на прибыль</t>
  </si>
  <si>
    <t>8.2.</t>
  </si>
  <si>
    <t>Налог на имущество</t>
  </si>
  <si>
    <t>8.3.</t>
  </si>
  <si>
    <t>Плата за негативное воздействие на окружающую среду</t>
  </si>
  <si>
    <t>8.4.</t>
  </si>
  <si>
    <t>Водный налог и плата за пользование водным объектом</t>
  </si>
  <si>
    <t>8.5.</t>
  </si>
  <si>
    <t>Земельный налог</t>
  </si>
  <si>
    <t>Транспортный налог</t>
  </si>
  <si>
    <t>Прочие налоги и сборы</t>
  </si>
  <si>
    <t>8.6.</t>
  </si>
  <si>
    <t>8.7.</t>
  </si>
  <si>
    <t>Нормативная прибыль</t>
  </si>
  <si>
    <t>Величина нормативной прибыли, п. 31 мет. указаний</t>
  </si>
  <si>
    <t>9.1.</t>
  </si>
  <si>
    <t>9.2.</t>
  </si>
  <si>
    <t>9.3.</t>
  </si>
  <si>
    <t>9.4.</t>
  </si>
  <si>
    <t>9.5.</t>
  </si>
  <si>
    <t xml:space="preserve">Недополученные     доходы/расходы     прошлых периодов  </t>
  </si>
  <si>
    <t xml:space="preserve">ИТОГО НВВ </t>
  </si>
  <si>
    <t>ИТОГО С/С</t>
  </si>
  <si>
    <t>Себестоимость 1 м3</t>
  </si>
  <si>
    <t>Начальник отдела</t>
  </si>
  <si>
    <t>О.С.Шведова</t>
  </si>
  <si>
    <t>9.6.</t>
  </si>
  <si>
    <t>Прибыль на поощрение</t>
  </si>
  <si>
    <t>ООО "ШелТЭК"</t>
  </si>
  <si>
    <t>2013 год</t>
  </si>
  <si>
    <t>факт</t>
  </si>
  <si>
    <t>Учтено в тарифе на 2014 год</t>
  </si>
  <si>
    <t>для потребителей ООО "Шелеховский теплоэнергетический комплекс" в с. Нижние Халбы Комсомольского муниципального района
на 2015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</si>
</sst>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.0_р_._-;\-* #,##0.0_р_._-;_-* &quot;-&quot;?_р_._-;_-@_-"/>
  </numFmts>
  <fonts count="29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theme="1"/>
      <name val="Arial Cyr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18" fillId="0" borderId="0" applyFont="0" applyFill="0" applyBorder="0" applyAlignment="0" applyProtection="0"/>
    <xf numFmtId="0" fontId="6" fillId="0" borderId="0"/>
  </cellStyleXfs>
  <cellXfs count="13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2" fillId="0" borderId="6" xfId="0" applyFont="1" applyBorder="1" applyAlignment="1">
      <alignment horizontal="center" vertical="top" wrapText="1"/>
    </xf>
    <xf numFmtId="0" fontId="0" fillId="0" borderId="0" xfId="0" applyFill="1" applyAlignment="1"/>
    <xf numFmtId="0" fontId="0" fillId="0" borderId="0" xfId="0" applyAlignment="1"/>
    <xf numFmtId="0" fontId="7" fillId="0" borderId="0" xfId="0" applyFont="1" applyFill="1"/>
    <xf numFmtId="0" fontId="7" fillId="0" borderId="0" xfId="0" applyFont="1"/>
    <xf numFmtId="0" fontId="11" fillId="0" borderId="0" xfId="0" applyFont="1" applyFill="1"/>
    <xf numFmtId="0" fontId="11" fillId="0" borderId="0" xfId="0" applyFont="1"/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3" borderId="6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49" fontId="8" fillId="5" borderId="6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12" fillId="5" borderId="7" xfId="0" applyNumberFormat="1" applyFont="1" applyFill="1" applyBorder="1" applyAlignment="1">
      <alignment vertical="center" wrapText="1"/>
    </xf>
    <xf numFmtId="49" fontId="12" fillId="5" borderId="10" xfId="0" applyNumberFormat="1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49" fontId="2" fillId="5" borderId="7" xfId="0" applyNumberFormat="1" applyFont="1" applyFill="1" applyBorder="1" applyAlignment="1">
      <alignment vertical="center" wrapText="1"/>
    </xf>
    <xf numFmtId="49" fontId="2" fillId="5" borderId="10" xfId="0" applyNumberFormat="1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17" fillId="5" borderId="6" xfId="1" applyNumberFormat="1" applyFont="1" applyFill="1" applyBorder="1" applyAlignment="1">
      <alignment vertical="center" wrapText="1"/>
    </xf>
    <xf numFmtId="1" fontId="15" fillId="3" borderId="6" xfId="0" applyNumberFormat="1" applyFont="1" applyFill="1" applyBorder="1" applyAlignment="1">
      <alignment horizontal="center" vertical="top" wrapText="1"/>
    </xf>
    <xf numFmtId="2" fontId="15" fillId="3" borderId="2" xfId="0" applyNumberFormat="1" applyFont="1" applyFill="1" applyBorder="1" applyAlignment="1">
      <alignment horizontal="center" vertical="top" wrapText="1"/>
    </xf>
    <xf numFmtId="164" fontId="17" fillId="3" borderId="6" xfId="0" applyNumberFormat="1" applyFont="1" applyFill="1" applyBorder="1" applyAlignment="1">
      <alignment horizontal="center"/>
    </xf>
    <xf numFmtId="0" fontId="6" fillId="0" borderId="0" xfId="0" applyFont="1"/>
    <xf numFmtId="49" fontId="9" fillId="5" borderId="7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2" fontId="0" fillId="0" borderId="0" xfId="0" applyNumberFormat="1"/>
    <xf numFmtId="0" fontId="16" fillId="5" borderId="6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center" vertical="top" wrapText="1"/>
    </xf>
    <xf numFmtId="164" fontId="15" fillId="5" borderId="6" xfId="0" applyNumberFormat="1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2" fontId="15" fillId="5" borderId="2" xfId="0" applyNumberFormat="1" applyFont="1" applyFill="1" applyBorder="1" applyAlignment="1">
      <alignment horizontal="center" vertical="top" wrapText="1"/>
    </xf>
    <xf numFmtId="2" fontId="15" fillId="5" borderId="6" xfId="0" applyNumberFormat="1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164" fontId="15" fillId="3" borderId="6" xfId="0" applyNumberFormat="1" applyFont="1" applyFill="1" applyBorder="1" applyAlignment="1">
      <alignment horizontal="center" vertical="top" wrapText="1"/>
    </xf>
    <xf numFmtId="164" fontId="15" fillId="3" borderId="2" xfId="0" applyNumberFormat="1" applyFont="1" applyFill="1" applyBorder="1" applyAlignment="1">
      <alignment horizontal="center" vertical="top" wrapText="1"/>
    </xf>
    <xf numFmtId="2" fontId="15" fillId="3" borderId="6" xfId="0" applyNumberFormat="1" applyFont="1" applyFill="1" applyBorder="1" applyAlignment="1">
      <alignment horizontal="center" vertical="top" wrapText="1"/>
    </xf>
    <xf numFmtId="164" fontId="15" fillId="4" borderId="6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top" wrapText="1"/>
    </xf>
    <xf numFmtId="2" fontId="15" fillId="4" borderId="2" xfId="0" applyNumberFormat="1" applyFont="1" applyFill="1" applyBorder="1" applyAlignment="1">
      <alignment horizontal="center" vertical="top" wrapText="1"/>
    </xf>
    <xf numFmtId="2" fontId="15" fillId="4" borderId="6" xfId="0" applyNumberFormat="1" applyFont="1" applyFill="1" applyBorder="1" applyAlignment="1">
      <alignment horizontal="center" vertical="top" wrapText="1"/>
    </xf>
    <xf numFmtId="164" fontId="15" fillId="0" borderId="6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7" fillId="5" borderId="6" xfId="0" applyFont="1" applyFill="1" applyBorder="1"/>
    <xf numFmtId="0" fontId="2" fillId="0" borderId="0" xfId="0" applyFont="1" applyAlignment="1">
      <alignment horizontal="center"/>
    </xf>
    <xf numFmtId="1" fontId="16" fillId="5" borderId="6" xfId="0" applyNumberFormat="1" applyFont="1" applyFill="1" applyBorder="1" applyAlignment="1">
      <alignment horizontal="center" vertical="top" wrapText="1"/>
    </xf>
    <xf numFmtId="2" fontId="15" fillId="5" borderId="2" xfId="2" applyNumberFormat="1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3" fontId="15" fillId="5" borderId="2" xfId="2" applyFont="1" applyFill="1" applyBorder="1" applyAlignment="1">
      <alignment horizontal="center" vertical="top" wrapText="1"/>
    </xf>
    <xf numFmtId="164" fontId="15" fillId="5" borderId="2" xfId="2" applyNumberFormat="1" applyFont="1" applyFill="1" applyBorder="1" applyAlignment="1">
      <alignment horizontal="center" vertical="top" wrapText="1"/>
    </xf>
    <xf numFmtId="0" fontId="15" fillId="5" borderId="2" xfId="0" applyNumberFormat="1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165" fontId="15" fillId="4" borderId="6" xfId="2" applyNumberFormat="1" applyFont="1" applyFill="1" applyBorder="1" applyAlignment="1">
      <alignment horizontal="center" vertical="top" wrapText="1"/>
    </xf>
    <xf numFmtId="0" fontId="19" fillId="5" borderId="6" xfId="0" applyFont="1" applyFill="1" applyBorder="1"/>
    <xf numFmtId="164" fontId="17" fillId="4" borderId="6" xfId="0" applyNumberFormat="1" applyFont="1" applyFill="1" applyBorder="1" applyAlignment="1">
      <alignment horizontal="center"/>
    </xf>
    <xf numFmtId="1" fontId="15" fillId="5" borderId="6" xfId="0" applyNumberFormat="1" applyFont="1" applyFill="1" applyBorder="1" applyAlignment="1">
      <alignment horizontal="center" vertical="top" wrapText="1"/>
    </xf>
    <xf numFmtId="43" fontId="15" fillId="4" borderId="2" xfId="2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vertical="center" wrapText="1"/>
    </xf>
    <xf numFmtId="0" fontId="20" fillId="5" borderId="6" xfId="0" applyFont="1" applyFill="1" applyBorder="1" applyAlignment="1">
      <alignment vertical="top" wrapText="1"/>
    </xf>
    <xf numFmtId="0" fontId="21" fillId="5" borderId="6" xfId="0" applyFont="1" applyFill="1" applyBorder="1" applyAlignment="1">
      <alignment vertical="top" wrapText="1"/>
    </xf>
    <xf numFmtId="0" fontId="14" fillId="5" borderId="6" xfId="0" applyFont="1" applyFill="1" applyBorder="1" applyAlignment="1">
      <alignment vertical="top" wrapText="1"/>
    </xf>
    <xf numFmtId="0" fontId="16" fillId="5" borderId="6" xfId="0" applyFont="1" applyFill="1" applyBorder="1" applyAlignment="1">
      <alignment vertical="top" wrapText="1"/>
    </xf>
    <xf numFmtId="0" fontId="22" fillId="5" borderId="6" xfId="0" applyFont="1" applyFill="1" applyBorder="1" applyAlignment="1">
      <alignment wrapText="1"/>
    </xf>
    <xf numFmtId="0" fontId="23" fillId="5" borderId="6" xfId="0" applyFont="1" applyFill="1" applyBorder="1" applyAlignment="1">
      <alignment wrapText="1"/>
    </xf>
    <xf numFmtId="0" fontId="24" fillId="5" borderId="6" xfId="0" applyFont="1" applyFill="1" applyBorder="1" applyAlignment="1">
      <alignment horizontal="center"/>
    </xf>
    <xf numFmtId="0" fontId="25" fillId="5" borderId="6" xfId="0" applyFont="1" applyFill="1" applyBorder="1" applyAlignment="1">
      <alignment wrapText="1"/>
    </xf>
    <xf numFmtId="0" fontId="26" fillId="5" borderId="6" xfId="0" applyFont="1" applyFill="1" applyBorder="1" applyAlignment="1">
      <alignment wrapText="1"/>
    </xf>
    <xf numFmtId="0" fontId="26" fillId="5" borderId="13" xfId="0" applyFont="1" applyFill="1" applyBorder="1" applyAlignment="1">
      <alignment vertical="top" wrapText="1"/>
    </xf>
    <xf numFmtId="0" fontId="27" fillId="5" borderId="6" xfId="0" applyFont="1" applyFill="1" applyBorder="1" applyAlignment="1">
      <alignment horizontal="center"/>
    </xf>
    <xf numFmtId="0" fontId="17" fillId="5" borderId="13" xfId="0" applyFont="1" applyFill="1" applyBorder="1" applyAlignment="1">
      <alignment vertical="top" wrapText="1"/>
    </xf>
    <xf numFmtId="0" fontId="17" fillId="5" borderId="10" xfId="0" applyFont="1" applyFill="1" applyBorder="1" applyAlignment="1">
      <alignment vertical="top" wrapText="1"/>
    </xf>
    <xf numFmtId="0" fontId="21" fillId="5" borderId="14" xfId="0" applyFont="1" applyFill="1" applyBorder="1" applyAlignment="1">
      <alignment vertical="top" wrapText="1"/>
    </xf>
    <xf numFmtId="0" fontId="16" fillId="5" borderId="14" xfId="0" applyFont="1" applyFill="1" applyBorder="1" applyAlignment="1">
      <alignment horizontal="center" vertical="top" wrapText="1"/>
    </xf>
    <xf numFmtId="0" fontId="21" fillId="5" borderId="13" xfId="0" applyFont="1" applyFill="1" applyBorder="1" applyAlignment="1">
      <alignment vertical="top" wrapText="1"/>
    </xf>
    <xf numFmtId="0" fontId="16" fillId="5" borderId="13" xfId="0" applyFont="1" applyFill="1" applyBorder="1" applyAlignment="1">
      <alignment horizontal="center" vertical="top" wrapText="1"/>
    </xf>
    <xf numFmtId="0" fontId="25" fillId="5" borderId="6" xfId="0" applyFont="1" applyFill="1" applyBorder="1" applyAlignment="1">
      <alignment vertical="top" wrapText="1"/>
    </xf>
    <xf numFmtId="0" fontId="17" fillId="5" borderId="6" xfId="0" applyFont="1" applyFill="1" applyBorder="1" applyAlignment="1">
      <alignment vertical="top" wrapText="1"/>
    </xf>
    <xf numFmtId="0" fontId="16" fillId="5" borderId="10" xfId="0" applyFont="1" applyFill="1" applyBorder="1" applyAlignment="1">
      <alignment horizontal="center" vertical="top" wrapText="1"/>
    </xf>
    <xf numFmtId="49" fontId="25" fillId="5" borderId="6" xfId="0" applyNumberFormat="1" applyFont="1" applyFill="1" applyBorder="1" applyAlignment="1">
      <alignment horizontal="left" vertical="center" wrapText="1"/>
    </xf>
    <xf numFmtId="49" fontId="16" fillId="5" borderId="6" xfId="0" applyNumberFormat="1" applyFont="1" applyFill="1" applyBorder="1" applyAlignment="1">
      <alignment horizontal="center" vertical="center"/>
    </xf>
    <xf numFmtId="49" fontId="25" fillId="5" borderId="6" xfId="0" applyNumberFormat="1" applyFont="1" applyFill="1" applyBorder="1" applyAlignment="1">
      <alignment horizontal="left" vertical="top" wrapText="1"/>
    </xf>
    <xf numFmtId="0" fontId="21" fillId="5" borderId="14" xfId="0" applyFont="1" applyFill="1" applyBorder="1" applyAlignment="1">
      <alignment horizontal="left" vertical="top" wrapText="1"/>
    </xf>
    <xf numFmtId="0" fontId="21" fillId="5" borderId="13" xfId="0" applyFont="1" applyFill="1" applyBorder="1" applyAlignment="1">
      <alignment horizontal="left" vertical="top" wrapText="1"/>
    </xf>
    <xf numFmtId="49" fontId="25" fillId="5" borderId="6" xfId="0" applyNumberFormat="1" applyFont="1" applyFill="1" applyBorder="1" applyAlignment="1">
      <alignment vertical="center" wrapText="1"/>
    </xf>
    <xf numFmtId="0" fontId="17" fillId="5" borderId="6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horizontal="justify" vertical="top" wrapText="1"/>
    </xf>
    <xf numFmtId="0" fontId="25" fillId="5" borderId="6" xfId="0" applyFont="1" applyFill="1" applyBorder="1" applyAlignment="1">
      <alignment horizontal="justify" vertical="top" wrapText="1"/>
    </xf>
    <xf numFmtId="0" fontId="25" fillId="5" borderId="6" xfId="0" applyFont="1" applyFill="1" applyBorder="1" applyAlignment="1">
      <alignment horizontal="left" wrapText="1"/>
    </xf>
    <xf numFmtId="0" fontId="28" fillId="5" borderId="6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justify" vertical="top" wrapText="1"/>
    </xf>
    <xf numFmtId="166" fontId="15" fillId="5" borderId="6" xfId="0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">
    <cellStyle name="20% - Акцент2" xfId="1" builtinId="34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DT117"/>
  <sheetViews>
    <sheetView tabSelected="1" view="pageBreakPreview" topLeftCell="B90" zoomScale="93" zoomScaleNormal="100" zoomScaleSheetLayoutView="93" workbookViewId="0">
      <selection activeCell="B1" sqref="A1:P115"/>
    </sheetView>
  </sheetViews>
  <sheetFormatPr defaultRowHeight="12.75"/>
  <cols>
    <col min="1" max="1" width="7" customWidth="1"/>
    <col min="2" max="2" width="29.42578125" customWidth="1"/>
    <col min="3" max="4" width="11.28515625" customWidth="1"/>
    <col min="5" max="5" width="13" customWidth="1"/>
    <col min="6" max="7" width="10.85546875" customWidth="1"/>
    <col min="8" max="8" width="10.5703125" customWidth="1"/>
    <col min="9" max="9" width="11.140625" customWidth="1"/>
    <col min="10" max="10" width="10.7109375" customWidth="1"/>
    <col min="11" max="11" width="8.85546875" customWidth="1"/>
    <col min="12" max="12" width="11.28515625" customWidth="1"/>
    <col min="13" max="13" width="10.85546875" customWidth="1"/>
    <col min="14" max="14" width="10.28515625" customWidth="1"/>
    <col min="15" max="15" width="7.140625" customWidth="1"/>
    <col min="16" max="16" width="9.28515625" customWidth="1"/>
    <col min="17" max="124" width="9.140625" style="2" customWidth="1"/>
  </cols>
  <sheetData>
    <row r="1" spans="1:124" ht="14.25">
      <c r="I1" s="1"/>
      <c r="L1" s="1"/>
      <c r="M1" s="120" t="s">
        <v>97</v>
      </c>
      <c r="N1" s="120"/>
      <c r="O1" s="120"/>
      <c r="P1" s="120"/>
    </row>
    <row r="2" spans="1:124" ht="14.25">
      <c r="I2" s="1"/>
      <c r="L2" s="1"/>
      <c r="M2" s="1"/>
      <c r="N2" s="59" t="s">
        <v>186</v>
      </c>
      <c r="O2" s="12"/>
      <c r="P2" s="12"/>
    </row>
    <row r="3" spans="1:124" ht="18.75">
      <c r="A3" s="126" t="s">
        <v>96</v>
      </c>
      <c r="B3" s="126"/>
      <c r="C3" s="126"/>
      <c r="D3" s="126"/>
      <c r="E3" s="126"/>
      <c r="F3" s="126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24" ht="39" customHeight="1">
      <c r="A4" s="125" t="s">
        <v>190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24" ht="17.25" customHeight="1">
      <c r="A5" s="127" t="s">
        <v>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24" ht="26.25" customHeight="1">
      <c r="A6" s="136" t="s">
        <v>1</v>
      </c>
      <c r="B6" s="111" t="s">
        <v>2</v>
      </c>
      <c r="C6" s="111" t="s">
        <v>3</v>
      </c>
      <c r="D6" s="121" t="s">
        <v>187</v>
      </c>
      <c r="E6" s="122"/>
      <c r="F6" s="114" t="s">
        <v>189</v>
      </c>
      <c r="G6" s="132" t="s">
        <v>99</v>
      </c>
      <c r="H6" s="133"/>
      <c r="I6" s="133"/>
      <c r="J6" s="133"/>
      <c r="K6" s="133"/>
      <c r="L6" s="133"/>
      <c r="M6" s="133"/>
      <c r="N6" s="133"/>
      <c r="O6" s="133"/>
      <c r="P6" s="134"/>
    </row>
    <row r="7" spans="1:124" ht="26.25" customHeight="1">
      <c r="A7" s="137"/>
      <c r="B7" s="112"/>
      <c r="C7" s="112"/>
      <c r="D7" s="123"/>
      <c r="E7" s="124"/>
      <c r="F7" s="115"/>
      <c r="G7" s="128" t="s">
        <v>4</v>
      </c>
      <c r="H7" s="128"/>
      <c r="I7" s="128"/>
      <c r="J7" s="128"/>
      <c r="K7" s="129" t="s">
        <v>5</v>
      </c>
      <c r="L7" s="129"/>
      <c r="M7" s="129"/>
      <c r="N7" s="129"/>
      <c r="O7" s="130" t="s">
        <v>100</v>
      </c>
      <c r="P7" s="130" t="s">
        <v>101</v>
      </c>
    </row>
    <row r="8" spans="1:124" ht="39.75" customHeight="1">
      <c r="A8" s="138"/>
      <c r="B8" s="113"/>
      <c r="C8" s="113"/>
      <c r="D8" s="74" t="s">
        <v>98</v>
      </c>
      <c r="E8" s="74" t="s">
        <v>188</v>
      </c>
      <c r="F8" s="116"/>
      <c r="G8" s="75" t="s">
        <v>6</v>
      </c>
      <c r="H8" s="75" t="s">
        <v>7</v>
      </c>
      <c r="I8" s="75" t="s">
        <v>102</v>
      </c>
      <c r="J8" s="13" t="s">
        <v>8</v>
      </c>
      <c r="K8" s="75" t="s">
        <v>6</v>
      </c>
      <c r="L8" s="75" t="s">
        <v>7</v>
      </c>
      <c r="M8" s="75" t="s">
        <v>102</v>
      </c>
      <c r="N8" s="76" t="s">
        <v>8</v>
      </c>
      <c r="O8" s="131"/>
      <c r="P8" s="131"/>
    </row>
    <row r="9" spans="1:124" s="5" customFormat="1" ht="13.5" customHeight="1">
      <c r="A9" s="3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  <c r="I9" s="62">
        <v>9</v>
      </c>
      <c r="J9" s="14">
        <v>10</v>
      </c>
      <c r="K9" s="62">
        <v>11</v>
      </c>
      <c r="L9" s="62">
        <v>12</v>
      </c>
      <c r="M9" s="62">
        <v>13</v>
      </c>
      <c r="N9" s="39">
        <v>14</v>
      </c>
      <c r="O9" s="62">
        <v>15</v>
      </c>
      <c r="P9" s="62">
        <v>16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</row>
    <row r="10" spans="1:124" s="7" customFormat="1" ht="18.75" customHeight="1">
      <c r="A10" s="29">
        <v>1</v>
      </c>
      <c r="B10" s="77" t="s">
        <v>9</v>
      </c>
      <c r="C10" s="38" t="s">
        <v>10</v>
      </c>
      <c r="D10" s="38">
        <v>3.5</v>
      </c>
      <c r="E10" s="38">
        <v>4.7</v>
      </c>
      <c r="F10" s="38">
        <v>4.2</v>
      </c>
      <c r="G10" s="38">
        <v>4.33</v>
      </c>
      <c r="H10" s="38"/>
      <c r="I10" s="38"/>
      <c r="J10" s="14">
        <v>4.33</v>
      </c>
      <c r="K10" s="62">
        <v>4.33</v>
      </c>
      <c r="L10" s="62"/>
      <c r="M10" s="62"/>
      <c r="N10" s="39">
        <v>4.33</v>
      </c>
      <c r="O10" s="62"/>
      <c r="P10" s="62">
        <f>N10-J10</f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</row>
    <row r="11" spans="1:124" ht="24">
      <c r="A11" s="17"/>
      <c r="B11" s="78" t="s">
        <v>11</v>
      </c>
      <c r="C11" s="41" t="s">
        <v>10</v>
      </c>
      <c r="D11" s="41"/>
      <c r="E11" s="41"/>
      <c r="F11" s="41"/>
      <c r="G11" s="41"/>
      <c r="H11" s="41"/>
      <c r="I11" s="41"/>
      <c r="J11" s="14"/>
      <c r="K11" s="67"/>
      <c r="L11" s="67"/>
      <c r="M11" s="67"/>
      <c r="N11" s="39"/>
      <c r="O11" s="62"/>
      <c r="P11" s="62">
        <f>N11-J11</f>
        <v>0</v>
      </c>
    </row>
    <row r="12" spans="1:124" ht="15">
      <c r="A12" s="17"/>
      <c r="B12" s="78" t="s">
        <v>12</v>
      </c>
      <c r="C12" s="41" t="s">
        <v>10</v>
      </c>
      <c r="D12" s="41"/>
      <c r="E12" s="41"/>
      <c r="F12" s="41"/>
      <c r="G12" s="41"/>
      <c r="H12" s="41"/>
      <c r="I12" s="41"/>
      <c r="J12" s="14"/>
      <c r="K12" s="67"/>
      <c r="L12" s="67"/>
      <c r="M12" s="67"/>
      <c r="N12" s="39"/>
      <c r="O12" s="62"/>
      <c r="P12" s="62"/>
    </row>
    <row r="13" spans="1:124" ht="24">
      <c r="A13" s="17"/>
      <c r="B13" s="78" t="s">
        <v>13</v>
      </c>
      <c r="C13" s="41" t="s">
        <v>10</v>
      </c>
      <c r="D13" s="41"/>
      <c r="E13" s="41"/>
      <c r="F13" s="41"/>
      <c r="G13" s="41"/>
      <c r="H13" s="41"/>
      <c r="I13" s="41"/>
      <c r="J13" s="14"/>
      <c r="K13" s="67"/>
      <c r="L13" s="67"/>
      <c r="M13" s="67"/>
      <c r="N13" s="39"/>
      <c r="O13" s="62"/>
      <c r="P13" s="62"/>
    </row>
    <row r="14" spans="1:124" ht="15">
      <c r="A14" s="17"/>
      <c r="B14" s="78" t="s">
        <v>14</v>
      </c>
      <c r="C14" s="41" t="s">
        <v>10</v>
      </c>
      <c r="D14" s="41">
        <f>D10-D11</f>
        <v>3.5</v>
      </c>
      <c r="E14" s="41">
        <v>4.7</v>
      </c>
      <c r="F14" s="41">
        <v>4.2</v>
      </c>
      <c r="G14" s="41"/>
      <c r="H14" s="41"/>
      <c r="I14" s="41"/>
      <c r="J14" s="14">
        <f>J10-J11</f>
        <v>4.33</v>
      </c>
      <c r="K14" s="67"/>
      <c r="L14" s="67"/>
      <c r="M14" s="67"/>
      <c r="N14" s="39">
        <v>4.33</v>
      </c>
      <c r="O14" s="62"/>
      <c r="P14" s="62">
        <f>N14-J14</f>
        <v>0</v>
      </c>
    </row>
    <row r="15" spans="1:124" ht="15">
      <c r="A15" s="17"/>
      <c r="B15" s="78" t="s">
        <v>15</v>
      </c>
      <c r="C15" s="41" t="s">
        <v>10</v>
      </c>
      <c r="D15" s="41"/>
      <c r="E15" s="41"/>
      <c r="F15" s="41"/>
      <c r="G15" s="41"/>
      <c r="H15" s="41"/>
      <c r="I15" s="41"/>
      <c r="J15" s="14"/>
      <c r="K15" s="67"/>
      <c r="L15" s="67"/>
      <c r="M15" s="67"/>
      <c r="N15" s="39"/>
      <c r="O15" s="62"/>
      <c r="P15" s="62">
        <f>N15-J15</f>
        <v>0</v>
      </c>
    </row>
    <row r="16" spans="1:124" ht="22.5">
      <c r="A16" s="17"/>
      <c r="B16" s="79" t="s">
        <v>16</v>
      </c>
      <c r="C16" s="41" t="s">
        <v>17</v>
      </c>
      <c r="D16" s="60"/>
      <c r="E16" s="60"/>
      <c r="F16" s="60"/>
      <c r="G16" s="41"/>
      <c r="H16" s="41"/>
      <c r="I16" s="41"/>
      <c r="J16" s="33"/>
      <c r="K16" s="68"/>
      <c r="L16" s="68"/>
      <c r="M16" s="68"/>
      <c r="N16" s="51"/>
      <c r="O16" s="57"/>
      <c r="P16" s="57"/>
    </row>
    <row r="17" spans="1:124" s="7" customFormat="1" ht="15">
      <c r="A17" s="17"/>
      <c r="B17" s="80" t="s">
        <v>18</v>
      </c>
      <c r="C17" s="38" t="s">
        <v>10</v>
      </c>
      <c r="D17" s="38">
        <f>D10-D11-D15</f>
        <v>3.5</v>
      </c>
      <c r="E17" s="38">
        <v>4.7</v>
      </c>
      <c r="F17" s="38">
        <v>4.2</v>
      </c>
      <c r="G17" s="38"/>
      <c r="H17" s="38"/>
      <c r="I17" s="38"/>
      <c r="J17" s="14">
        <f>J14</f>
        <v>4.33</v>
      </c>
      <c r="K17" s="57"/>
      <c r="L17" s="57"/>
      <c r="M17" s="57"/>
      <c r="N17" s="39">
        <f>N19+N20</f>
        <v>4.33</v>
      </c>
      <c r="O17" s="56">
        <f>O19+O22+O23+O28</f>
        <v>100.00000000000001</v>
      </c>
      <c r="P17" s="57">
        <f>N17-J17</f>
        <v>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</row>
    <row r="18" spans="1:124" ht="15">
      <c r="A18" s="17"/>
      <c r="B18" s="81" t="s">
        <v>19</v>
      </c>
      <c r="C18" s="41"/>
      <c r="D18" s="41"/>
      <c r="E18" s="41"/>
      <c r="F18" s="41"/>
      <c r="G18" s="41"/>
      <c r="H18" s="41"/>
      <c r="I18" s="41"/>
      <c r="J18" s="14"/>
      <c r="K18" s="68"/>
      <c r="L18" s="68"/>
      <c r="M18" s="68"/>
      <c r="N18" s="39"/>
      <c r="O18" s="57"/>
      <c r="P18" s="57"/>
    </row>
    <row r="19" spans="1:124" ht="15">
      <c r="A19" s="17"/>
      <c r="B19" s="81" t="s">
        <v>20</v>
      </c>
      <c r="C19" s="41" t="s">
        <v>10</v>
      </c>
      <c r="D19" s="41">
        <v>0.6</v>
      </c>
      <c r="E19" s="41">
        <v>0.5</v>
      </c>
      <c r="F19" s="41">
        <v>0.6</v>
      </c>
      <c r="G19" s="41"/>
      <c r="H19" s="41"/>
      <c r="I19" s="41"/>
      <c r="J19" s="14">
        <v>0.63</v>
      </c>
      <c r="K19" s="68"/>
      <c r="L19" s="68"/>
      <c r="M19" s="68"/>
      <c r="N19" s="39">
        <v>0.63</v>
      </c>
      <c r="O19" s="56">
        <f>N19/N17*100</f>
        <v>14.549653579676674</v>
      </c>
      <c r="P19" s="57">
        <f>N19-J19</f>
        <v>0</v>
      </c>
    </row>
    <row r="20" spans="1:124" s="7" customFormat="1" ht="25.5">
      <c r="A20" s="18"/>
      <c r="B20" s="80" t="s">
        <v>21</v>
      </c>
      <c r="C20" s="38" t="s">
        <v>10</v>
      </c>
      <c r="D20" s="38">
        <f>D22+D23+D28</f>
        <v>2.9000000000000004</v>
      </c>
      <c r="E20" s="38">
        <f>E22+E23+E28</f>
        <v>4.1800000000000006</v>
      </c>
      <c r="F20" s="38">
        <f>F22+F23+F28</f>
        <v>3.6</v>
      </c>
      <c r="G20" s="38"/>
      <c r="H20" s="38"/>
      <c r="I20" s="38"/>
      <c r="J20" s="14">
        <f>J17-J19</f>
        <v>3.7</v>
      </c>
      <c r="K20" s="57"/>
      <c r="L20" s="57"/>
      <c r="M20" s="57"/>
      <c r="N20" s="39">
        <f>N22+N23+N28</f>
        <v>3.6999999999999997</v>
      </c>
      <c r="O20" s="57"/>
      <c r="P20" s="57">
        <f>N20-J20</f>
        <v>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</row>
    <row r="21" spans="1:124" s="7" customFormat="1" ht="15">
      <c r="A21" s="18"/>
      <c r="B21" s="81" t="s">
        <v>19</v>
      </c>
      <c r="C21" s="38"/>
      <c r="D21" s="38"/>
      <c r="E21" s="38"/>
      <c r="F21" s="38"/>
      <c r="G21" s="38"/>
      <c r="H21" s="38"/>
      <c r="I21" s="38"/>
      <c r="J21" s="14"/>
      <c r="K21" s="57"/>
      <c r="L21" s="57"/>
      <c r="M21" s="57"/>
      <c r="N21" s="39"/>
      <c r="O21" s="57"/>
      <c r="P21" s="5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</row>
    <row r="22" spans="1:124" ht="15" customHeight="1">
      <c r="A22" s="17"/>
      <c r="B22" s="81" t="s">
        <v>22</v>
      </c>
      <c r="C22" s="41" t="s">
        <v>10</v>
      </c>
      <c r="D22" s="41">
        <v>1.4</v>
      </c>
      <c r="E22" s="41">
        <v>1.35</v>
      </c>
      <c r="F22" s="41">
        <v>1.4</v>
      </c>
      <c r="G22" s="41"/>
      <c r="H22" s="41"/>
      <c r="I22" s="41"/>
      <c r="J22" s="14">
        <v>1.42</v>
      </c>
      <c r="K22" s="68"/>
      <c r="L22" s="68"/>
      <c r="M22" s="68"/>
      <c r="N22" s="39">
        <v>1.42</v>
      </c>
      <c r="O22" s="43">
        <f>N22/N17*100</f>
        <v>32.79445727482679</v>
      </c>
      <c r="P22" s="38">
        <f>N22-J22</f>
        <v>0</v>
      </c>
    </row>
    <row r="23" spans="1:124" ht="15" customHeight="1">
      <c r="A23" s="17"/>
      <c r="B23" s="81" t="s">
        <v>23</v>
      </c>
      <c r="C23" s="41" t="s">
        <v>10</v>
      </c>
      <c r="D23" s="41">
        <f>D25+D26+D27</f>
        <v>1.3</v>
      </c>
      <c r="E23" s="41">
        <v>2.8</v>
      </c>
      <c r="F23" s="41">
        <v>2</v>
      </c>
      <c r="G23" s="41"/>
      <c r="H23" s="41"/>
      <c r="I23" s="41"/>
      <c r="J23" s="14">
        <v>2.25</v>
      </c>
      <c r="K23" s="68"/>
      <c r="L23" s="68"/>
      <c r="M23" s="68"/>
      <c r="N23" s="39">
        <f>N25</f>
        <v>2.25</v>
      </c>
      <c r="O23" s="43">
        <f>N23/N17*100</f>
        <v>51.963048498845268</v>
      </c>
      <c r="P23" s="38">
        <f>N23-J23</f>
        <v>0</v>
      </c>
    </row>
    <row r="24" spans="1:124" ht="15">
      <c r="A24" s="17"/>
      <c r="B24" s="81" t="s">
        <v>24</v>
      </c>
      <c r="C24" s="41"/>
      <c r="D24" s="41"/>
      <c r="E24" s="41"/>
      <c r="F24" s="41"/>
      <c r="G24" s="41"/>
      <c r="H24" s="41"/>
      <c r="I24" s="41"/>
      <c r="J24" s="14"/>
      <c r="K24" s="68"/>
      <c r="L24" s="68"/>
      <c r="M24" s="68"/>
      <c r="N24" s="39"/>
      <c r="O24" s="38"/>
      <c r="P24" s="38"/>
    </row>
    <row r="25" spans="1:124" ht="15">
      <c r="A25" s="17"/>
      <c r="B25" s="81" t="s">
        <v>25</v>
      </c>
      <c r="C25" s="41" t="s">
        <v>10</v>
      </c>
      <c r="D25" s="41">
        <v>1.3</v>
      </c>
      <c r="E25" s="41">
        <v>2.8</v>
      </c>
      <c r="F25" s="41">
        <v>2</v>
      </c>
      <c r="G25" s="41"/>
      <c r="H25" s="41"/>
      <c r="I25" s="41"/>
      <c r="J25" s="14">
        <v>2.25</v>
      </c>
      <c r="K25" s="68"/>
      <c r="L25" s="68"/>
      <c r="M25" s="68"/>
      <c r="N25" s="39">
        <v>2.25</v>
      </c>
      <c r="O25" s="38"/>
      <c r="P25" s="38">
        <f>N25-J25</f>
        <v>0</v>
      </c>
    </row>
    <row r="26" spans="1:124" ht="15" customHeight="1">
      <c r="A26" s="17"/>
      <c r="B26" s="81" t="s">
        <v>26</v>
      </c>
      <c r="C26" s="41" t="s">
        <v>10</v>
      </c>
      <c r="D26" s="41">
        <v>0</v>
      </c>
      <c r="E26" s="41">
        <v>0</v>
      </c>
      <c r="F26" s="41">
        <v>0</v>
      </c>
      <c r="G26" s="41"/>
      <c r="H26" s="41"/>
      <c r="I26" s="41"/>
      <c r="J26" s="14">
        <v>0</v>
      </c>
      <c r="K26" s="68"/>
      <c r="L26" s="68"/>
      <c r="M26" s="68"/>
      <c r="N26" s="39">
        <v>0</v>
      </c>
      <c r="O26" s="38"/>
      <c r="P26" s="38">
        <f>N26-J26</f>
        <v>0</v>
      </c>
    </row>
    <row r="27" spans="1:124" ht="15" customHeight="1">
      <c r="A27" s="17"/>
      <c r="B27" s="81" t="s">
        <v>27</v>
      </c>
      <c r="C27" s="41" t="s">
        <v>10</v>
      </c>
      <c r="D27" s="41">
        <v>0</v>
      </c>
      <c r="E27" s="41">
        <v>0</v>
      </c>
      <c r="F27" s="41">
        <v>0</v>
      </c>
      <c r="G27" s="41"/>
      <c r="H27" s="41"/>
      <c r="I27" s="41"/>
      <c r="J27" s="14">
        <v>0</v>
      </c>
      <c r="K27" s="68"/>
      <c r="L27" s="68"/>
      <c r="M27" s="68"/>
      <c r="N27" s="39">
        <v>0</v>
      </c>
      <c r="O27" s="38"/>
      <c r="P27" s="38">
        <f>N27-J27</f>
        <v>0</v>
      </c>
    </row>
    <row r="28" spans="1:124" ht="15" customHeight="1">
      <c r="A28" s="17"/>
      <c r="B28" s="81" t="s">
        <v>28</v>
      </c>
      <c r="C28" s="41" t="s">
        <v>10</v>
      </c>
      <c r="D28" s="41">
        <v>0.2</v>
      </c>
      <c r="E28" s="41">
        <v>0.03</v>
      </c>
      <c r="F28" s="41">
        <v>0.2</v>
      </c>
      <c r="G28" s="41"/>
      <c r="H28" s="41"/>
      <c r="I28" s="41"/>
      <c r="J28" s="14">
        <v>0.03</v>
      </c>
      <c r="K28" s="68"/>
      <c r="L28" s="68"/>
      <c r="M28" s="68"/>
      <c r="N28" s="39">
        <v>0.03</v>
      </c>
      <c r="O28" s="43">
        <f>N28/N17*100</f>
        <v>0.69284064665127021</v>
      </c>
      <c r="P28" s="38">
        <f>N28-J28</f>
        <v>0</v>
      </c>
    </row>
    <row r="29" spans="1:124" s="7" customFormat="1" ht="16.5" customHeight="1">
      <c r="A29" s="30" t="s">
        <v>106</v>
      </c>
      <c r="B29" s="80" t="s">
        <v>29</v>
      </c>
      <c r="C29" s="38" t="s">
        <v>30</v>
      </c>
      <c r="D29" s="43">
        <f>D30+D34+D51+D52+D57+D58+D63</f>
        <v>250.26136259999998</v>
      </c>
      <c r="E29" s="43">
        <f>E30+E34+E51+E52+E57+E58+E63</f>
        <v>350.607688</v>
      </c>
      <c r="F29" s="43">
        <f>F30+F34+F51+F52+F57+F58+F63</f>
        <v>290.93329119999993</v>
      </c>
      <c r="G29" s="43">
        <f t="shared" ref="G29" si="0">G30+G34+G51+G52+G57+G58+G63</f>
        <v>871.78870112000004</v>
      </c>
      <c r="H29" s="43"/>
      <c r="I29" s="43"/>
      <c r="J29" s="48">
        <f>J30+J34+J51+J52+J57+J58+J63</f>
        <v>871.78870112000004</v>
      </c>
      <c r="K29" s="43">
        <f>K30+K34+K51+K52+K57+K58+K63</f>
        <v>311.9126917104</v>
      </c>
      <c r="L29" s="43"/>
      <c r="M29" s="43"/>
      <c r="N29" s="51">
        <f>N30+N34+N51+N52+N57+N58+N63</f>
        <v>311.9126917104</v>
      </c>
      <c r="O29" s="46">
        <f>N29/N110*100</f>
        <v>70.887203389053468</v>
      </c>
      <c r="P29" s="43">
        <f>N29-J29</f>
        <v>-559.8760094096001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</row>
    <row r="30" spans="1:124" s="7" customFormat="1" ht="27" customHeight="1">
      <c r="A30" s="30" t="s">
        <v>103</v>
      </c>
      <c r="B30" s="80" t="s">
        <v>104</v>
      </c>
      <c r="C30" s="38"/>
      <c r="D30" s="38">
        <f>D31+D32+D33</f>
        <v>0</v>
      </c>
      <c r="E30" s="38">
        <f>E31+E32+E33</f>
        <v>0</v>
      </c>
      <c r="F30" s="38">
        <v>0</v>
      </c>
      <c r="G30" s="38"/>
      <c r="H30" s="38"/>
      <c r="I30" s="38"/>
      <c r="J30" s="14">
        <f>G30+H30+I30</f>
        <v>0</v>
      </c>
      <c r="K30" s="38">
        <v>0</v>
      </c>
      <c r="L30" s="38"/>
      <c r="M30" s="38"/>
      <c r="N30" s="39">
        <v>0</v>
      </c>
      <c r="O30" s="72">
        <f>N30/N29*100</f>
        <v>0</v>
      </c>
      <c r="P30" s="38">
        <f t="shared" ref="P30:P70" si="1">N30-J30</f>
        <v>0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</row>
    <row r="31" spans="1:124" s="7" customFormat="1" ht="14.25">
      <c r="A31" s="19" t="s">
        <v>105</v>
      </c>
      <c r="B31" s="78" t="s">
        <v>107</v>
      </c>
      <c r="C31" s="38" t="s">
        <v>30</v>
      </c>
      <c r="D31" s="38">
        <v>0</v>
      </c>
      <c r="E31" s="38">
        <v>0</v>
      </c>
      <c r="F31" s="38">
        <v>0</v>
      </c>
      <c r="G31" s="38"/>
      <c r="H31" s="38"/>
      <c r="I31" s="38"/>
      <c r="J31" s="14">
        <f>G31+H31+I31</f>
        <v>0</v>
      </c>
      <c r="K31" s="38">
        <v>0</v>
      </c>
      <c r="L31" s="38"/>
      <c r="M31" s="38"/>
      <c r="N31" s="39">
        <v>0</v>
      </c>
      <c r="O31" s="38"/>
      <c r="P31" s="38">
        <f t="shared" si="1"/>
        <v>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</row>
    <row r="32" spans="1:124" s="7" customFormat="1" ht="14.25">
      <c r="A32" s="20" t="s">
        <v>108</v>
      </c>
      <c r="B32" s="78" t="s">
        <v>109</v>
      </c>
      <c r="C32" s="38"/>
      <c r="D32" s="42"/>
      <c r="E32" s="42"/>
      <c r="F32" s="42"/>
      <c r="G32" s="42"/>
      <c r="H32" s="42"/>
      <c r="I32" s="42"/>
      <c r="J32" s="16"/>
      <c r="K32" s="42"/>
      <c r="L32" s="42"/>
      <c r="M32" s="42"/>
      <c r="N32" s="52"/>
      <c r="O32" s="42"/>
      <c r="P32" s="38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</row>
    <row r="33" spans="1:124" s="7" customFormat="1" ht="24">
      <c r="A33" s="20" t="s">
        <v>110</v>
      </c>
      <c r="B33" s="78" t="s">
        <v>111</v>
      </c>
      <c r="C33" s="38"/>
      <c r="D33" s="42"/>
      <c r="E33" s="42"/>
      <c r="F33" s="42"/>
      <c r="G33" s="42"/>
      <c r="H33" s="42"/>
      <c r="I33" s="42"/>
      <c r="J33" s="16"/>
      <c r="K33" s="42"/>
      <c r="L33" s="42"/>
      <c r="M33" s="42"/>
      <c r="N33" s="52"/>
      <c r="O33" s="42"/>
      <c r="P33" s="38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</row>
    <row r="34" spans="1:124" s="7" customFormat="1" ht="25.5">
      <c r="A34" s="31" t="s">
        <v>31</v>
      </c>
      <c r="B34" s="80" t="s">
        <v>112</v>
      </c>
      <c r="C34" s="38"/>
      <c r="D34" s="44">
        <f>D36+D45+D48</f>
        <v>70.445987399999993</v>
      </c>
      <c r="E34" s="63">
        <f>E36+E45+E48</f>
        <v>170.81699999999998</v>
      </c>
      <c r="F34" s="63">
        <f>F36+F45+F48</f>
        <v>91.39</v>
      </c>
      <c r="G34" s="64">
        <f t="shared" ref="G34" si="2">G36+G45+G48</f>
        <v>145.36800000000002</v>
      </c>
      <c r="H34" s="61"/>
      <c r="I34" s="61"/>
      <c r="J34" s="49">
        <f>G34+H34+I34</f>
        <v>145.36800000000002</v>
      </c>
      <c r="K34" s="45">
        <f>K35</f>
        <v>99</v>
      </c>
      <c r="L34" s="45"/>
      <c r="M34" s="45"/>
      <c r="N34" s="54">
        <f>N35</f>
        <v>99</v>
      </c>
      <c r="O34" s="45">
        <f>N34/N29*100</f>
        <v>31.739651072588615</v>
      </c>
      <c r="P34" s="38">
        <f t="shared" si="1"/>
        <v>-46.368000000000023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</row>
    <row r="35" spans="1:124" s="7" customFormat="1" ht="22.5">
      <c r="A35" s="19" t="s">
        <v>113</v>
      </c>
      <c r="B35" s="82" t="s">
        <v>32</v>
      </c>
      <c r="C35" s="38" t="s">
        <v>30</v>
      </c>
      <c r="D35" s="44">
        <f>D36</f>
        <v>70.445987399999993</v>
      </c>
      <c r="E35" s="45">
        <f>E36</f>
        <v>170.81699999999998</v>
      </c>
      <c r="F35" s="45">
        <f>F36</f>
        <v>91.39</v>
      </c>
      <c r="G35" s="44">
        <f t="shared" ref="G35" si="3">G36</f>
        <v>145.36800000000002</v>
      </c>
      <c r="H35" s="45"/>
      <c r="I35" s="45"/>
      <c r="J35" s="49">
        <f>G35+H35+I35</f>
        <v>145.36800000000002</v>
      </c>
      <c r="K35" s="45">
        <f>K36</f>
        <v>99</v>
      </c>
      <c r="L35" s="45"/>
      <c r="M35" s="45"/>
      <c r="N35" s="54">
        <f>N36</f>
        <v>99</v>
      </c>
      <c r="O35" s="42"/>
      <c r="P35" s="38">
        <f t="shared" si="1"/>
        <v>-46.368000000000023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</row>
    <row r="36" spans="1:124" s="7" customFormat="1" ht="14.25">
      <c r="A36" s="21"/>
      <c r="B36" s="83" t="s">
        <v>33</v>
      </c>
      <c r="C36" s="84" t="s">
        <v>34</v>
      </c>
      <c r="D36" s="44">
        <f>D37*D38</f>
        <v>70.445987399999993</v>
      </c>
      <c r="E36" s="45">
        <f>E37*E38</f>
        <v>170.81699999999998</v>
      </c>
      <c r="F36" s="45">
        <v>91.39</v>
      </c>
      <c r="G36" s="44">
        <f>G37*G38</f>
        <v>145.36800000000002</v>
      </c>
      <c r="H36" s="45"/>
      <c r="I36" s="45"/>
      <c r="J36" s="49">
        <f>G36+H36+I36</f>
        <v>145.36800000000002</v>
      </c>
      <c r="K36" s="45">
        <f>K37*K38</f>
        <v>99</v>
      </c>
      <c r="L36" s="45"/>
      <c r="M36" s="45"/>
      <c r="N36" s="54">
        <f>N37*N38</f>
        <v>99</v>
      </c>
      <c r="O36" s="42"/>
      <c r="P36" s="38">
        <f t="shared" si="1"/>
        <v>-46.368000000000023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</row>
    <row r="37" spans="1:124" s="7" customFormat="1" ht="14.25">
      <c r="A37" s="21"/>
      <c r="B37" s="85" t="s">
        <v>35</v>
      </c>
      <c r="C37" s="84" t="s">
        <v>36</v>
      </c>
      <c r="D37" s="44">
        <v>4.0003399999999996</v>
      </c>
      <c r="E37" s="42">
        <v>9.6999999999999993</v>
      </c>
      <c r="F37" s="42">
        <v>4.8</v>
      </c>
      <c r="G37" s="65">
        <v>7.2</v>
      </c>
      <c r="H37" s="65"/>
      <c r="I37" s="65"/>
      <c r="J37" s="16">
        <f>G37+H37+I37</f>
        <v>7.2</v>
      </c>
      <c r="K37" s="45">
        <v>4.95</v>
      </c>
      <c r="L37" s="45"/>
      <c r="M37" s="42"/>
      <c r="N37" s="54">
        <f>K37+L37+M37</f>
        <v>4.95</v>
      </c>
      <c r="O37" s="42"/>
      <c r="P37" s="38">
        <f t="shared" si="1"/>
        <v>-2.25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</row>
    <row r="38" spans="1:124" s="7" customFormat="1" ht="14.25">
      <c r="A38" s="21"/>
      <c r="B38" s="85" t="s">
        <v>37</v>
      </c>
      <c r="C38" s="84" t="s">
        <v>38</v>
      </c>
      <c r="D38" s="45">
        <v>17.61</v>
      </c>
      <c r="E38" s="45">
        <v>17.61</v>
      </c>
      <c r="F38" s="42">
        <v>19.04</v>
      </c>
      <c r="G38" s="65">
        <v>20.190000000000001</v>
      </c>
      <c r="H38" s="65"/>
      <c r="I38" s="65"/>
      <c r="J38" s="16">
        <v>20.190000000000001</v>
      </c>
      <c r="K38" s="42">
        <v>20</v>
      </c>
      <c r="L38" s="42"/>
      <c r="M38" s="42"/>
      <c r="N38" s="52">
        <v>20</v>
      </c>
      <c r="O38" s="42"/>
      <c r="P38" s="38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</row>
    <row r="39" spans="1:124" s="7" customFormat="1" ht="14.25">
      <c r="A39" s="21"/>
      <c r="B39" s="85" t="s">
        <v>39</v>
      </c>
      <c r="C39" s="84" t="s">
        <v>34</v>
      </c>
      <c r="D39" s="42"/>
      <c r="E39" s="42"/>
      <c r="F39" s="42"/>
      <c r="G39" s="42"/>
      <c r="H39" s="42"/>
      <c r="I39" s="42"/>
      <c r="J39" s="16"/>
      <c r="K39" s="42"/>
      <c r="L39" s="42"/>
      <c r="M39" s="42"/>
      <c r="N39" s="52"/>
      <c r="O39" s="42"/>
      <c r="P39" s="38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</row>
    <row r="40" spans="1:124" s="7" customFormat="1" ht="14.25">
      <c r="A40" s="21"/>
      <c r="B40" s="85" t="s">
        <v>40</v>
      </c>
      <c r="C40" s="84" t="s">
        <v>36</v>
      </c>
      <c r="D40" s="42"/>
      <c r="E40" s="42"/>
      <c r="F40" s="42"/>
      <c r="G40" s="42"/>
      <c r="H40" s="42"/>
      <c r="I40" s="42"/>
      <c r="J40" s="16"/>
      <c r="K40" s="42"/>
      <c r="L40" s="42"/>
      <c r="M40" s="42"/>
      <c r="N40" s="52"/>
      <c r="O40" s="42"/>
      <c r="P40" s="38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</row>
    <row r="41" spans="1:124" s="7" customFormat="1" ht="14.25">
      <c r="A41" s="21"/>
      <c r="B41" s="85" t="s">
        <v>37</v>
      </c>
      <c r="C41" s="84" t="s">
        <v>38</v>
      </c>
      <c r="D41" s="42"/>
      <c r="E41" s="42"/>
      <c r="F41" s="42"/>
      <c r="G41" s="42"/>
      <c r="H41" s="42"/>
      <c r="I41" s="42"/>
      <c r="J41" s="16"/>
      <c r="K41" s="42"/>
      <c r="L41" s="42"/>
      <c r="M41" s="42"/>
      <c r="N41" s="52"/>
      <c r="O41" s="42"/>
      <c r="P41" s="38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</row>
    <row r="42" spans="1:124" s="7" customFormat="1" ht="14.25">
      <c r="A42" s="21"/>
      <c r="B42" s="85" t="s">
        <v>41</v>
      </c>
      <c r="C42" s="84" t="s">
        <v>34</v>
      </c>
      <c r="D42" s="42"/>
      <c r="E42" s="42"/>
      <c r="F42" s="42"/>
      <c r="G42" s="42"/>
      <c r="H42" s="42"/>
      <c r="I42" s="42"/>
      <c r="J42" s="16"/>
      <c r="K42" s="42"/>
      <c r="L42" s="42"/>
      <c r="M42" s="42"/>
      <c r="N42" s="52"/>
      <c r="O42" s="42"/>
      <c r="P42" s="38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</row>
    <row r="43" spans="1:124" s="7" customFormat="1" ht="14.25">
      <c r="A43" s="21"/>
      <c r="B43" s="85" t="s">
        <v>42</v>
      </c>
      <c r="C43" s="84" t="s">
        <v>36</v>
      </c>
      <c r="D43" s="42"/>
      <c r="E43" s="42"/>
      <c r="F43" s="42"/>
      <c r="G43" s="42"/>
      <c r="H43" s="42"/>
      <c r="I43" s="42"/>
      <c r="J43" s="16"/>
      <c r="K43" s="42"/>
      <c r="L43" s="42"/>
      <c r="M43" s="42"/>
      <c r="N43" s="52"/>
      <c r="O43" s="42"/>
      <c r="P43" s="38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</row>
    <row r="44" spans="1:124" s="7" customFormat="1" ht="14.25">
      <c r="A44" s="22"/>
      <c r="B44" s="85" t="s">
        <v>37</v>
      </c>
      <c r="C44" s="84" t="s">
        <v>38</v>
      </c>
      <c r="D44" s="42"/>
      <c r="E44" s="42"/>
      <c r="F44" s="42"/>
      <c r="G44" s="42"/>
      <c r="H44" s="42"/>
      <c r="I44" s="42"/>
      <c r="J44" s="16"/>
      <c r="K44" s="42"/>
      <c r="L44" s="42"/>
      <c r="M44" s="42"/>
      <c r="N44" s="52"/>
      <c r="O44" s="42"/>
      <c r="P44" s="38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</row>
    <row r="45" spans="1:124" s="9" customFormat="1" ht="15">
      <c r="A45" s="19" t="s">
        <v>114</v>
      </c>
      <c r="B45" s="86" t="s">
        <v>44</v>
      </c>
      <c r="C45" s="38" t="s">
        <v>30</v>
      </c>
      <c r="D45" s="42"/>
      <c r="E45" s="42"/>
      <c r="F45" s="42"/>
      <c r="G45" s="42"/>
      <c r="H45" s="42"/>
      <c r="I45" s="42"/>
      <c r="J45" s="16"/>
      <c r="K45" s="42"/>
      <c r="L45" s="42"/>
      <c r="M45" s="42"/>
      <c r="N45" s="52"/>
      <c r="O45" s="42"/>
      <c r="P45" s="3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</row>
    <row r="46" spans="1:124" s="7" customFormat="1" ht="14.25">
      <c r="A46" s="23"/>
      <c r="B46" s="85" t="s">
        <v>45</v>
      </c>
      <c r="C46" s="84" t="s">
        <v>46</v>
      </c>
      <c r="D46" s="42"/>
      <c r="E46" s="42"/>
      <c r="F46" s="42"/>
      <c r="G46" s="42"/>
      <c r="H46" s="42"/>
      <c r="I46" s="42"/>
      <c r="J46" s="16"/>
      <c r="K46" s="42"/>
      <c r="L46" s="42"/>
      <c r="M46" s="42"/>
      <c r="N46" s="52"/>
      <c r="O46" s="42"/>
      <c r="P46" s="38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</row>
    <row r="47" spans="1:124" s="7" customFormat="1" ht="14.25">
      <c r="A47" s="24"/>
      <c r="B47" s="85" t="s">
        <v>47</v>
      </c>
      <c r="C47" s="84" t="s">
        <v>38</v>
      </c>
      <c r="D47" s="42"/>
      <c r="E47" s="42"/>
      <c r="F47" s="42"/>
      <c r="G47" s="42"/>
      <c r="H47" s="42"/>
      <c r="I47" s="42"/>
      <c r="J47" s="16"/>
      <c r="K47" s="42"/>
      <c r="L47" s="42"/>
      <c r="M47" s="42"/>
      <c r="N47" s="52"/>
      <c r="O47" s="42"/>
      <c r="P47" s="38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</row>
    <row r="48" spans="1:124" s="7" customFormat="1" ht="15">
      <c r="A48" s="19" t="s">
        <v>116</v>
      </c>
      <c r="B48" s="87" t="s">
        <v>50</v>
      </c>
      <c r="C48" s="88" t="s">
        <v>34</v>
      </c>
      <c r="D48" s="42"/>
      <c r="E48" s="42"/>
      <c r="F48" s="42"/>
      <c r="G48" s="42"/>
      <c r="H48" s="42"/>
      <c r="I48" s="42"/>
      <c r="J48" s="16"/>
      <c r="K48" s="42"/>
      <c r="L48" s="42"/>
      <c r="M48" s="42"/>
      <c r="N48" s="52"/>
      <c r="O48" s="42"/>
      <c r="P48" s="38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</row>
    <row r="49" spans="1:124" s="7" customFormat="1" ht="13.5" customHeight="1">
      <c r="A49" s="25"/>
      <c r="B49" s="85" t="s">
        <v>51</v>
      </c>
      <c r="C49" s="41" t="s">
        <v>115</v>
      </c>
      <c r="D49" s="42"/>
      <c r="E49" s="42"/>
      <c r="F49" s="42"/>
      <c r="G49" s="42"/>
      <c r="H49" s="42"/>
      <c r="I49" s="42"/>
      <c r="J49" s="16"/>
      <c r="K49" s="42"/>
      <c r="L49" s="42"/>
      <c r="M49" s="42"/>
      <c r="N49" s="52"/>
      <c r="O49" s="42"/>
      <c r="P49" s="38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</row>
    <row r="50" spans="1:124" s="7" customFormat="1" ht="14.25">
      <c r="A50" s="26"/>
      <c r="B50" s="85" t="s">
        <v>47</v>
      </c>
      <c r="C50" s="84" t="s">
        <v>38</v>
      </c>
      <c r="D50" s="42"/>
      <c r="E50" s="42"/>
      <c r="F50" s="42"/>
      <c r="G50" s="42"/>
      <c r="H50" s="42"/>
      <c r="I50" s="42"/>
      <c r="J50" s="16"/>
      <c r="K50" s="42"/>
      <c r="L50" s="42"/>
      <c r="M50" s="42"/>
      <c r="N50" s="52"/>
      <c r="O50" s="42"/>
      <c r="P50" s="38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</row>
    <row r="51" spans="1:124" s="7" customFormat="1" ht="116.25" customHeight="1">
      <c r="A51" s="31" t="s">
        <v>43</v>
      </c>
      <c r="B51" s="89" t="s">
        <v>117</v>
      </c>
      <c r="C51" s="88" t="s">
        <v>34</v>
      </c>
      <c r="D51" s="42"/>
      <c r="E51" s="42"/>
      <c r="F51" s="42"/>
      <c r="G51" s="42"/>
      <c r="H51" s="42"/>
      <c r="I51" s="42"/>
      <c r="J51" s="16"/>
      <c r="K51" s="42"/>
      <c r="L51" s="42"/>
      <c r="M51" s="42"/>
      <c r="N51" s="52"/>
      <c r="O51" s="42"/>
      <c r="P51" s="38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</row>
    <row r="52" spans="1:124" s="7" customFormat="1" ht="78.75" customHeight="1">
      <c r="A52" s="31" t="s">
        <v>48</v>
      </c>
      <c r="B52" s="90" t="s">
        <v>118</v>
      </c>
      <c r="C52" s="88" t="s">
        <v>34</v>
      </c>
      <c r="D52" s="44">
        <f>D53+D56</f>
        <v>145.49537519999998</v>
      </c>
      <c r="E52" s="44">
        <f>E53+E56</f>
        <v>145.49068800000001</v>
      </c>
      <c r="F52" s="44">
        <f>F53+F56</f>
        <v>153.64329119999996</v>
      </c>
      <c r="G52" s="45">
        <f>G53+G56</f>
        <v>506.59070112000001</v>
      </c>
      <c r="H52" s="45"/>
      <c r="I52" s="45"/>
      <c r="J52" s="34">
        <f>G52+H52+I52</f>
        <v>506.59070112000001</v>
      </c>
      <c r="K52" s="45">
        <f>K53+K56</f>
        <v>163.93739171039999</v>
      </c>
      <c r="L52" s="45"/>
      <c r="M52" s="45"/>
      <c r="N52" s="73">
        <f>K52+L52+M52</f>
        <v>163.93739171039999</v>
      </c>
      <c r="O52" s="44">
        <f>N52/N29*100</f>
        <v>52.558743541801789</v>
      </c>
      <c r="P52" s="46">
        <f>N52-J52</f>
        <v>-342.65330940960001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</row>
    <row r="53" spans="1:124" s="7" customFormat="1" ht="22.5">
      <c r="A53" s="117" t="s">
        <v>49</v>
      </c>
      <c r="B53" s="85" t="s">
        <v>54</v>
      </c>
      <c r="C53" s="38" t="s">
        <v>30</v>
      </c>
      <c r="D53" s="44">
        <f>D54*D55*12/1000</f>
        <v>111.74759999999999</v>
      </c>
      <c r="E53" s="44">
        <f>E54*E55*12/1000</f>
        <v>111.744</v>
      </c>
      <c r="F53" s="44">
        <f>F54*F55*12/1000</f>
        <v>118.00559999999999</v>
      </c>
      <c r="G53" s="45">
        <f>G54*G55*12/1000</f>
        <v>389.08656000000002</v>
      </c>
      <c r="H53" s="45"/>
      <c r="I53" s="45"/>
      <c r="J53" s="34">
        <f>G53+H53+I53</f>
        <v>389.08656000000002</v>
      </c>
      <c r="K53" s="45">
        <f>K54*K55*12/1000</f>
        <v>125.91197519999999</v>
      </c>
      <c r="L53" s="45"/>
      <c r="M53" s="45"/>
      <c r="N53" s="54">
        <f>K53+L53+M53</f>
        <v>125.91197519999999</v>
      </c>
      <c r="O53" s="42"/>
      <c r="P53" s="46">
        <f>N53-J53</f>
        <v>-263.17458480000005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</row>
    <row r="54" spans="1:124" s="7" customFormat="1" ht="15">
      <c r="A54" s="118"/>
      <c r="B54" s="91" t="s">
        <v>55</v>
      </c>
      <c r="C54" s="92" t="s">
        <v>56</v>
      </c>
      <c r="D54" s="42">
        <v>1</v>
      </c>
      <c r="E54" s="42">
        <v>1</v>
      </c>
      <c r="F54" s="42">
        <v>1</v>
      </c>
      <c r="G54" s="42">
        <v>2</v>
      </c>
      <c r="H54" s="42"/>
      <c r="I54" s="42"/>
      <c r="J54" s="16">
        <f>G54+H54+I54</f>
        <v>2</v>
      </c>
      <c r="K54" s="42">
        <v>1</v>
      </c>
      <c r="L54" s="42"/>
      <c r="M54" s="42"/>
      <c r="N54" s="52">
        <f>K54+L54+M54</f>
        <v>1</v>
      </c>
      <c r="O54" s="42"/>
      <c r="P54" s="38">
        <f t="shared" si="1"/>
        <v>-1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</row>
    <row r="55" spans="1:124" s="7" customFormat="1" ht="15">
      <c r="A55" s="119"/>
      <c r="B55" s="93" t="s">
        <v>57</v>
      </c>
      <c r="C55" s="94" t="s">
        <v>38</v>
      </c>
      <c r="D55" s="42">
        <v>9312.2999999999993</v>
      </c>
      <c r="E55" s="42">
        <v>9312</v>
      </c>
      <c r="F55" s="42">
        <v>9833.7999999999993</v>
      </c>
      <c r="G55" s="42">
        <v>16211.94</v>
      </c>
      <c r="H55" s="42"/>
      <c r="I55" s="42"/>
      <c r="J55" s="16">
        <v>16211.94</v>
      </c>
      <c r="K55" s="42">
        <f>F55*106.7%</f>
        <v>10492.664599999998</v>
      </c>
      <c r="L55" s="45"/>
      <c r="M55" s="44"/>
      <c r="N55" s="53">
        <f>K55</f>
        <v>10492.664599999998</v>
      </c>
      <c r="O55" s="42"/>
      <c r="P55" s="43">
        <f t="shared" si="1"/>
        <v>-5719.2754000000023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</row>
    <row r="56" spans="1:124" s="7" customFormat="1" ht="35.25" customHeight="1">
      <c r="A56" s="19" t="s">
        <v>52</v>
      </c>
      <c r="B56" s="95" t="s">
        <v>119</v>
      </c>
      <c r="C56" s="38" t="s">
        <v>30</v>
      </c>
      <c r="D56" s="61">
        <f>D53*0.302</f>
        <v>33.7477752</v>
      </c>
      <c r="E56" s="61">
        <f>E53*0.302</f>
        <v>33.746687999999999</v>
      </c>
      <c r="F56" s="61">
        <f>F53*0.302</f>
        <v>35.637691199999992</v>
      </c>
      <c r="G56" s="61">
        <f t="shared" ref="G56" si="4">G53*0.302</f>
        <v>117.50414112</v>
      </c>
      <c r="H56" s="61"/>
      <c r="I56" s="61"/>
      <c r="J56" s="34">
        <f>G56+H56+I56</f>
        <v>117.50414112</v>
      </c>
      <c r="K56" s="45">
        <f>K53*0.302</f>
        <v>38.025416510399992</v>
      </c>
      <c r="L56" s="45"/>
      <c r="M56" s="45"/>
      <c r="N56" s="54">
        <f>K56+L56+M56</f>
        <v>38.025416510399992</v>
      </c>
      <c r="O56" s="42"/>
      <c r="P56" s="46">
        <f>N56-J56</f>
        <v>-79.478724609600008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</row>
    <row r="57" spans="1:124" s="7" customFormat="1" ht="27.75" customHeight="1">
      <c r="A57" s="30" t="s">
        <v>53</v>
      </c>
      <c r="B57" s="96" t="s">
        <v>120</v>
      </c>
      <c r="C57" s="38" t="s">
        <v>30</v>
      </c>
      <c r="D57" s="42"/>
      <c r="E57" s="42"/>
      <c r="F57" s="42"/>
      <c r="G57" s="42"/>
      <c r="H57" s="42"/>
      <c r="I57" s="42"/>
      <c r="J57" s="16"/>
      <c r="K57" s="42"/>
      <c r="L57" s="42"/>
      <c r="M57" s="42"/>
      <c r="N57" s="52"/>
      <c r="O57" s="42"/>
      <c r="P57" s="38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</row>
    <row r="58" spans="1:124" s="7" customFormat="1" ht="25.5">
      <c r="A58" s="30" t="s">
        <v>58</v>
      </c>
      <c r="B58" s="96" t="s">
        <v>121</v>
      </c>
      <c r="C58" s="38" t="s">
        <v>34</v>
      </c>
      <c r="D58" s="42">
        <v>34.32</v>
      </c>
      <c r="E58" s="42">
        <v>34.299999999999997</v>
      </c>
      <c r="F58" s="42">
        <v>45.9</v>
      </c>
      <c r="G58" s="42">
        <v>219.83</v>
      </c>
      <c r="H58" s="42"/>
      <c r="I58" s="42"/>
      <c r="J58" s="16">
        <f>G58+H58+I58</f>
        <v>219.83</v>
      </c>
      <c r="K58" s="45">
        <f>F58*106.7%</f>
        <v>48.975299999999997</v>
      </c>
      <c r="L58" s="44"/>
      <c r="M58" s="45"/>
      <c r="N58" s="54">
        <f>K58+M58</f>
        <v>48.975299999999997</v>
      </c>
      <c r="O58" s="45">
        <f>N58/N29*100</f>
        <v>15.701605385609588</v>
      </c>
      <c r="P58" s="38">
        <f t="shared" si="1"/>
        <v>-170.85470000000001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</row>
    <row r="59" spans="1:124" s="7" customFormat="1" ht="14.25">
      <c r="A59" s="19" t="s">
        <v>122</v>
      </c>
      <c r="B59" s="79" t="s">
        <v>123</v>
      </c>
      <c r="C59" s="38" t="s">
        <v>34</v>
      </c>
      <c r="D59" s="44"/>
      <c r="E59" s="44"/>
      <c r="F59" s="44"/>
      <c r="G59" s="45"/>
      <c r="H59" s="45"/>
      <c r="I59" s="45"/>
      <c r="J59" s="34"/>
      <c r="K59" s="45"/>
      <c r="L59" s="45"/>
      <c r="M59" s="45"/>
      <c r="N59" s="54"/>
      <c r="O59" s="42"/>
      <c r="P59" s="4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</row>
    <row r="60" spans="1:124" s="7" customFormat="1" ht="15">
      <c r="A60" s="19"/>
      <c r="B60" s="91" t="s">
        <v>55</v>
      </c>
      <c r="C60" s="92" t="s">
        <v>56</v>
      </c>
      <c r="D60" s="42"/>
      <c r="E60" s="42"/>
      <c r="F60" s="42"/>
      <c r="G60" s="42"/>
      <c r="H60" s="42"/>
      <c r="I60" s="42"/>
      <c r="J60" s="16"/>
      <c r="K60" s="42"/>
      <c r="L60" s="42"/>
      <c r="M60" s="42"/>
      <c r="N60" s="52"/>
      <c r="O60" s="42"/>
      <c r="P60" s="3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</row>
    <row r="61" spans="1:124" s="7" customFormat="1" ht="15">
      <c r="A61" s="19"/>
      <c r="B61" s="93" t="s">
        <v>57</v>
      </c>
      <c r="C61" s="94" t="s">
        <v>38</v>
      </c>
      <c r="D61" s="42"/>
      <c r="E61" s="42"/>
      <c r="F61" s="42"/>
      <c r="G61" s="42"/>
      <c r="H61" s="42"/>
      <c r="I61" s="42"/>
      <c r="J61" s="16"/>
      <c r="K61" s="44"/>
      <c r="L61" s="44"/>
      <c r="M61" s="44"/>
      <c r="N61" s="53"/>
      <c r="O61" s="42"/>
      <c r="P61" s="4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</row>
    <row r="62" spans="1:124" s="7" customFormat="1" ht="22.5">
      <c r="A62" s="19" t="s">
        <v>125</v>
      </c>
      <c r="B62" s="79" t="s">
        <v>124</v>
      </c>
      <c r="C62" s="97"/>
      <c r="D62" s="45"/>
      <c r="E62" s="45"/>
      <c r="F62" s="45"/>
      <c r="G62" s="45"/>
      <c r="H62" s="45"/>
      <c r="I62" s="45"/>
      <c r="J62" s="34"/>
      <c r="K62" s="45"/>
      <c r="L62" s="45"/>
      <c r="M62" s="45"/>
      <c r="N62" s="54"/>
      <c r="O62" s="42"/>
      <c r="P62" s="4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</row>
    <row r="63" spans="1:124" s="7" customFormat="1" ht="25.5">
      <c r="A63" s="30" t="s">
        <v>59</v>
      </c>
      <c r="B63" s="96" t="s">
        <v>60</v>
      </c>
      <c r="C63" s="97" t="s">
        <v>34</v>
      </c>
      <c r="D63" s="42"/>
      <c r="E63" s="42"/>
      <c r="F63" s="42"/>
      <c r="G63" s="42"/>
      <c r="H63" s="42"/>
      <c r="I63" s="42"/>
      <c r="J63" s="16"/>
      <c r="K63" s="42"/>
      <c r="L63" s="42"/>
      <c r="M63" s="42"/>
      <c r="N63" s="52"/>
      <c r="O63" s="42"/>
      <c r="P63" s="38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</row>
    <row r="64" spans="1:124" s="7" customFormat="1" ht="33.75">
      <c r="A64" s="19" t="s">
        <v>126</v>
      </c>
      <c r="B64" s="79" t="s">
        <v>127</v>
      </c>
      <c r="C64" s="97" t="s">
        <v>34</v>
      </c>
      <c r="D64" s="42"/>
      <c r="E64" s="42"/>
      <c r="F64" s="42"/>
      <c r="G64" s="42"/>
      <c r="H64" s="42"/>
      <c r="I64" s="42"/>
      <c r="J64" s="16"/>
      <c r="K64" s="42"/>
      <c r="L64" s="42"/>
      <c r="M64" s="42"/>
      <c r="N64" s="52"/>
      <c r="O64" s="42"/>
      <c r="P64" s="3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</row>
    <row r="65" spans="1:124" s="7" customFormat="1" ht="22.5">
      <c r="A65" s="19" t="s">
        <v>128</v>
      </c>
      <c r="B65" s="79" t="s">
        <v>129</v>
      </c>
      <c r="C65" s="97"/>
      <c r="D65" s="42"/>
      <c r="E65" s="42"/>
      <c r="F65" s="42"/>
      <c r="G65" s="42"/>
      <c r="H65" s="42"/>
      <c r="I65" s="42"/>
      <c r="J65" s="16"/>
      <c r="K65" s="42"/>
      <c r="L65" s="42"/>
      <c r="M65" s="42"/>
      <c r="N65" s="52"/>
      <c r="O65" s="42"/>
      <c r="P65" s="38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</row>
    <row r="66" spans="1:124" s="7" customFormat="1" ht="15">
      <c r="A66" s="19" t="s">
        <v>130</v>
      </c>
      <c r="B66" s="79" t="s">
        <v>131</v>
      </c>
      <c r="C66" s="97"/>
      <c r="D66" s="42"/>
      <c r="E66" s="42"/>
      <c r="F66" s="42"/>
      <c r="G66" s="42"/>
      <c r="H66" s="42"/>
      <c r="I66" s="42"/>
      <c r="J66" s="16"/>
      <c r="K66" s="42"/>
      <c r="L66" s="42"/>
      <c r="M66" s="42"/>
      <c r="N66" s="52"/>
      <c r="O66" s="42"/>
      <c r="P66" s="38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</row>
    <row r="67" spans="1:124" s="7" customFormat="1" ht="22.5">
      <c r="A67" s="19" t="s">
        <v>132</v>
      </c>
      <c r="B67" s="79" t="s">
        <v>134</v>
      </c>
      <c r="C67" s="97"/>
      <c r="D67" s="42"/>
      <c r="E67" s="42"/>
      <c r="F67" s="42"/>
      <c r="G67" s="42"/>
      <c r="H67" s="42"/>
      <c r="I67" s="42"/>
      <c r="J67" s="16"/>
      <c r="K67" s="42"/>
      <c r="L67" s="42"/>
      <c r="M67" s="42"/>
      <c r="N67" s="52"/>
      <c r="O67" s="42"/>
      <c r="P67" s="38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</row>
    <row r="68" spans="1:124" s="7" customFormat="1" ht="15">
      <c r="A68" s="19" t="s">
        <v>133</v>
      </c>
      <c r="B68" s="79" t="s">
        <v>135</v>
      </c>
      <c r="C68" s="97"/>
      <c r="D68" s="42"/>
      <c r="E68" s="42"/>
      <c r="F68" s="42"/>
      <c r="G68" s="42"/>
      <c r="H68" s="42"/>
      <c r="I68" s="42"/>
      <c r="J68" s="16"/>
      <c r="K68" s="42"/>
      <c r="L68" s="42"/>
      <c r="M68" s="42"/>
      <c r="N68" s="52"/>
      <c r="O68" s="42"/>
      <c r="P68" s="38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</row>
    <row r="69" spans="1:124" s="7" customFormat="1" ht="14.25">
      <c r="A69" s="30" t="s">
        <v>61</v>
      </c>
      <c r="B69" s="96" t="s">
        <v>62</v>
      </c>
      <c r="C69" s="38" t="s">
        <v>34</v>
      </c>
      <c r="D69" s="42">
        <f>D70+D71</f>
        <v>35</v>
      </c>
      <c r="E69" s="42">
        <f>E70+E71</f>
        <v>35</v>
      </c>
      <c r="F69" s="42">
        <v>31.3</v>
      </c>
      <c r="G69" s="42">
        <v>28.5</v>
      </c>
      <c r="H69" s="42"/>
      <c r="I69" s="42"/>
      <c r="J69" s="16">
        <f>G69+H69+I69</f>
        <v>28.5</v>
      </c>
      <c r="K69" s="42">
        <v>28.5</v>
      </c>
      <c r="L69" s="42"/>
      <c r="M69" s="42"/>
      <c r="N69" s="52">
        <v>28.5</v>
      </c>
      <c r="O69" s="45">
        <f>N69/N110*100</f>
        <v>6.4770858970489984</v>
      </c>
      <c r="P69" s="38">
        <f t="shared" si="1"/>
        <v>0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</row>
    <row r="70" spans="1:124" s="7" customFormat="1" ht="45">
      <c r="A70" s="19" t="s">
        <v>63</v>
      </c>
      <c r="B70" s="98" t="s">
        <v>136</v>
      </c>
      <c r="C70" s="99" t="s">
        <v>141</v>
      </c>
      <c r="D70" s="42">
        <v>10.6</v>
      </c>
      <c r="E70" s="42">
        <v>10.6</v>
      </c>
      <c r="F70" s="42">
        <v>31.3</v>
      </c>
      <c r="G70" s="42">
        <v>28.5</v>
      </c>
      <c r="H70" s="42"/>
      <c r="I70" s="42"/>
      <c r="J70" s="16">
        <v>28.5</v>
      </c>
      <c r="K70" s="42">
        <v>28.5</v>
      </c>
      <c r="L70" s="42"/>
      <c r="M70" s="42"/>
      <c r="N70" s="52">
        <v>28.5</v>
      </c>
      <c r="O70" s="42"/>
      <c r="P70" s="38">
        <f t="shared" si="1"/>
        <v>0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</row>
    <row r="71" spans="1:124" s="7" customFormat="1" ht="45">
      <c r="A71" s="19" t="s">
        <v>66</v>
      </c>
      <c r="B71" s="100" t="s">
        <v>137</v>
      </c>
      <c r="C71" s="99" t="s">
        <v>141</v>
      </c>
      <c r="D71" s="42">
        <v>24.4</v>
      </c>
      <c r="E71" s="42">
        <v>24.4</v>
      </c>
      <c r="F71" s="42"/>
      <c r="G71" s="42"/>
      <c r="H71" s="42"/>
      <c r="I71" s="42"/>
      <c r="J71" s="16"/>
      <c r="K71" s="42"/>
      <c r="L71" s="42"/>
      <c r="M71" s="42"/>
      <c r="N71" s="52"/>
      <c r="O71" s="42"/>
      <c r="P71" s="38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</row>
    <row r="72" spans="1:124" s="7" customFormat="1" ht="45">
      <c r="A72" s="19" t="s">
        <v>142</v>
      </c>
      <c r="B72" s="100" t="s">
        <v>138</v>
      </c>
      <c r="C72" s="99" t="s">
        <v>141</v>
      </c>
      <c r="D72" s="38"/>
      <c r="E72" s="38"/>
      <c r="F72" s="38"/>
      <c r="G72" s="38"/>
      <c r="H72" s="38"/>
      <c r="I72" s="38"/>
      <c r="J72" s="14"/>
      <c r="K72" s="38"/>
      <c r="L72" s="38"/>
      <c r="M72" s="38"/>
      <c r="N72" s="39"/>
      <c r="O72" s="38"/>
      <c r="P72" s="38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</row>
    <row r="73" spans="1:124" s="7" customFormat="1" ht="22.5">
      <c r="A73" s="117" t="s">
        <v>143</v>
      </c>
      <c r="B73" s="100" t="s">
        <v>139</v>
      </c>
      <c r="C73" s="99" t="s">
        <v>141</v>
      </c>
      <c r="D73" s="42"/>
      <c r="E73" s="42"/>
      <c r="F73" s="42"/>
      <c r="G73" s="42"/>
      <c r="H73" s="42"/>
      <c r="I73" s="42"/>
      <c r="J73" s="16"/>
      <c r="K73" s="42"/>
      <c r="L73" s="42"/>
      <c r="M73" s="42"/>
      <c r="N73" s="52"/>
      <c r="O73" s="42"/>
      <c r="P73" s="38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</row>
    <row r="74" spans="1:124" s="7" customFormat="1" ht="15">
      <c r="A74" s="118"/>
      <c r="B74" s="101" t="s">
        <v>55</v>
      </c>
      <c r="C74" s="41" t="s">
        <v>56</v>
      </c>
      <c r="D74" s="42"/>
      <c r="E74" s="42"/>
      <c r="F74" s="42"/>
      <c r="G74" s="42"/>
      <c r="H74" s="42"/>
      <c r="I74" s="42"/>
      <c r="J74" s="16"/>
      <c r="K74" s="42"/>
      <c r="L74" s="42"/>
      <c r="M74" s="42"/>
      <c r="N74" s="52"/>
      <c r="O74" s="42"/>
      <c r="P74" s="38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</row>
    <row r="75" spans="1:124" s="7" customFormat="1" ht="15">
      <c r="A75" s="119"/>
      <c r="B75" s="102" t="s">
        <v>57</v>
      </c>
      <c r="C75" s="41" t="s">
        <v>38</v>
      </c>
      <c r="D75" s="42"/>
      <c r="E75" s="42"/>
      <c r="F75" s="42"/>
      <c r="G75" s="42"/>
      <c r="H75" s="42"/>
      <c r="I75" s="42"/>
      <c r="J75" s="16"/>
      <c r="K75" s="42"/>
      <c r="L75" s="42"/>
      <c r="M75" s="42"/>
      <c r="N75" s="52"/>
      <c r="O75" s="42"/>
      <c r="P75" s="38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</row>
    <row r="76" spans="1:124" s="7" customFormat="1" ht="33.75">
      <c r="A76" s="19" t="s">
        <v>144</v>
      </c>
      <c r="B76" s="100" t="s">
        <v>140</v>
      </c>
      <c r="C76" s="99" t="s">
        <v>141</v>
      </c>
      <c r="D76" s="42"/>
      <c r="E76" s="42"/>
      <c r="F76" s="42"/>
      <c r="G76" s="42"/>
      <c r="H76" s="42"/>
      <c r="I76" s="42"/>
      <c r="J76" s="16"/>
      <c r="K76" s="42"/>
      <c r="L76" s="42"/>
      <c r="M76" s="42"/>
      <c r="N76" s="52"/>
      <c r="O76" s="42"/>
      <c r="P76" s="38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</row>
    <row r="77" spans="1:124" s="7" customFormat="1" ht="15">
      <c r="A77" s="30" t="s">
        <v>145</v>
      </c>
      <c r="B77" s="96" t="s">
        <v>67</v>
      </c>
      <c r="C77" s="88" t="s">
        <v>34</v>
      </c>
      <c r="D77" s="45">
        <v>58.6</v>
      </c>
      <c r="E77" s="45">
        <v>58.6</v>
      </c>
      <c r="F77" s="45">
        <v>99.6</v>
      </c>
      <c r="G77" s="42">
        <v>99.6</v>
      </c>
      <c r="H77" s="42"/>
      <c r="I77" s="42"/>
      <c r="J77" s="16">
        <f>G77+H77+I77</f>
        <v>99.6</v>
      </c>
      <c r="K77" s="42">
        <v>99.6</v>
      </c>
      <c r="L77" s="42"/>
      <c r="M77" s="42"/>
      <c r="N77" s="54">
        <f>K77+M77</f>
        <v>99.6</v>
      </c>
      <c r="O77" s="45">
        <f>N77/N110*100</f>
        <v>22.635710713897549</v>
      </c>
      <c r="P77" s="46">
        <f>N77-J77</f>
        <v>0</v>
      </c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</row>
    <row r="78" spans="1:124" s="7" customFormat="1" ht="45">
      <c r="A78" s="19" t="s">
        <v>68</v>
      </c>
      <c r="B78" s="95" t="s">
        <v>146</v>
      </c>
      <c r="C78" s="88" t="s">
        <v>34</v>
      </c>
      <c r="D78" s="42"/>
      <c r="E78" s="42"/>
      <c r="F78" s="42"/>
      <c r="G78" s="42"/>
      <c r="H78" s="42"/>
      <c r="I78" s="42"/>
      <c r="J78" s="16"/>
      <c r="K78" s="42"/>
      <c r="L78" s="42"/>
      <c r="M78" s="42"/>
      <c r="N78" s="52"/>
      <c r="O78" s="45"/>
      <c r="P78" s="38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</row>
    <row r="79" spans="1:124" s="7" customFormat="1" ht="56.25">
      <c r="A79" s="20" t="s">
        <v>69</v>
      </c>
      <c r="B79" s="103" t="s">
        <v>147</v>
      </c>
      <c r="C79" s="88" t="s">
        <v>34</v>
      </c>
      <c r="D79" s="45"/>
      <c r="E79" s="45"/>
      <c r="F79" s="45"/>
      <c r="G79" s="42"/>
      <c r="H79" s="42"/>
      <c r="I79" s="42"/>
      <c r="J79" s="34"/>
      <c r="K79" s="42"/>
      <c r="L79" s="42"/>
      <c r="M79" s="42"/>
      <c r="N79" s="54"/>
      <c r="O79" s="45"/>
      <c r="P79" s="38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</row>
    <row r="80" spans="1:124" s="7" customFormat="1" ht="14.25">
      <c r="A80" s="117" t="s">
        <v>148</v>
      </c>
      <c r="B80" s="85" t="s">
        <v>70</v>
      </c>
      <c r="C80" s="84" t="s">
        <v>34</v>
      </c>
      <c r="D80" s="45"/>
      <c r="E80" s="45"/>
      <c r="F80" s="45"/>
      <c r="G80" s="42"/>
      <c r="H80" s="42"/>
      <c r="I80" s="42"/>
      <c r="J80" s="34"/>
      <c r="K80" s="42"/>
      <c r="L80" s="42"/>
      <c r="M80" s="42"/>
      <c r="N80" s="54"/>
      <c r="O80" s="42"/>
      <c r="P80" s="4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</row>
    <row r="81" spans="1:124" s="7" customFormat="1" ht="14.25">
      <c r="A81" s="118"/>
      <c r="B81" s="85" t="s">
        <v>64</v>
      </c>
      <c r="C81" s="84" t="s">
        <v>56</v>
      </c>
      <c r="D81" s="42"/>
      <c r="E81" s="42"/>
      <c r="F81" s="42"/>
      <c r="G81" s="42"/>
      <c r="H81" s="42"/>
      <c r="I81" s="42"/>
      <c r="J81" s="16"/>
      <c r="K81" s="42"/>
      <c r="L81" s="42"/>
      <c r="M81" s="42"/>
      <c r="N81" s="52"/>
      <c r="O81" s="42"/>
      <c r="P81" s="38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</row>
    <row r="82" spans="1:124" s="7" customFormat="1" ht="14.25">
      <c r="A82" s="119"/>
      <c r="B82" s="85" t="s">
        <v>65</v>
      </c>
      <c r="C82" s="84" t="s">
        <v>38</v>
      </c>
      <c r="D82" s="42"/>
      <c r="E82" s="42"/>
      <c r="F82" s="42"/>
      <c r="G82" s="42"/>
      <c r="H82" s="42"/>
      <c r="I82" s="42"/>
      <c r="J82" s="16"/>
      <c r="K82" s="42"/>
      <c r="L82" s="42"/>
      <c r="M82" s="42"/>
      <c r="N82" s="54"/>
      <c r="O82" s="42"/>
      <c r="P82" s="43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</row>
    <row r="83" spans="1:124" s="7" customFormat="1" ht="15">
      <c r="A83" s="19" t="s">
        <v>149</v>
      </c>
      <c r="B83" s="85" t="s">
        <v>72</v>
      </c>
      <c r="C83" s="88" t="s">
        <v>34</v>
      </c>
      <c r="D83" s="45"/>
      <c r="E83" s="45"/>
      <c r="F83" s="45"/>
      <c r="G83" s="42"/>
      <c r="H83" s="42"/>
      <c r="I83" s="42"/>
      <c r="J83" s="34"/>
      <c r="K83" s="42"/>
      <c r="L83" s="42"/>
      <c r="M83" s="42"/>
      <c r="N83" s="54"/>
      <c r="O83" s="42"/>
      <c r="P83" s="4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</row>
    <row r="84" spans="1:124" s="7" customFormat="1" ht="33.75">
      <c r="A84" s="19" t="s">
        <v>71</v>
      </c>
      <c r="B84" s="95" t="s">
        <v>153</v>
      </c>
      <c r="C84" s="88" t="s">
        <v>34</v>
      </c>
      <c r="D84" s="42">
        <v>36</v>
      </c>
      <c r="E84" s="42"/>
      <c r="F84" s="42"/>
      <c r="G84" s="42"/>
      <c r="H84" s="42"/>
      <c r="I84" s="42"/>
      <c r="J84" s="16"/>
      <c r="K84" s="42"/>
      <c r="L84" s="42"/>
      <c r="M84" s="42"/>
      <c r="N84" s="52"/>
      <c r="O84" s="42"/>
      <c r="P84" s="38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</row>
    <row r="85" spans="1:124" s="7" customFormat="1" ht="15">
      <c r="A85" s="19" t="s">
        <v>73</v>
      </c>
      <c r="B85" s="95" t="s">
        <v>75</v>
      </c>
      <c r="C85" s="88" t="s">
        <v>34</v>
      </c>
      <c r="D85" s="42"/>
      <c r="E85" s="42"/>
      <c r="F85" s="42"/>
      <c r="G85" s="42"/>
      <c r="H85" s="42"/>
      <c r="I85" s="42"/>
      <c r="J85" s="16"/>
      <c r="K85" s="42"/>
      <c r="L85" s="42"/>
      <c r="M85" s="42"/>
      <c r="N85" s="52"/>
      <c r="O85" s="45"/>
      <c r="P85" s="38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</row>
    <row r="86" spans="1:124" s="7" customFormat="1" ht="20.25" customHeight="1">
      <c r="A86" s="19" t="s">
        <v>74</v>
      </c>
      <c r="B86" s="95" t="s">
        <v>77</v>
      </c>
      <c r="C86" s="88" t="s">
        <v>34</v>
      </c>
      <c r="D86" s="38"/>
      <c r="E86" s="38"/>
      <c r="F86" s="38"/>
      <c r="G86" s="38"/>
      <c r="H86" s="38"/>
      <c r="I86" s="38"/>
      <c r="J86" s="14"/>
      <c r="K86" s="38"/>
      <c r="L86" s="38"/>
      <c r="M86" s="38"/>
      <c r="N86" s="39"/>
      <c r="O86" s="45"/>
      <c r="P86" s="38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</row>
    <row r="87" spans="1:124" s="7" customFormat="1" ht="27.75" customHeight="1">
      <c r="A87" s="19" t="s">
        <v>76</v>
      </c>
      <c r="B87" s="95" t="s">
        <v>79</v>
      </c>
      <c r="C87" s="88" t="s">
        <v>34</v>
      </c>
      <c r="D87" s="42"/>
      <c r="E87" s="42"/>
      <c r="F87" s="42"/>
      <c r="G87" s="42"/>
      <c r="H87" s="42"/>
      <c r="I87" s="42"/>
      <c r="J87" s="16"/>
      <c r="K87" s="42"/>
      <c r="L87" s="42"/>
      <c r="M87" s="42"/>
      <c r="N87" s="52"/>
      <c r="O87" s="42"/>
      <c r="P87" s="38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</row>
    <row r="88" spans="1:124" s="7" customFormat="1" ht="44.25" customHeight="1">
      <c r="A88" s="19" t="s">
        <v>78</v>
      </c>
      <c r="B88" s="95" t="s">
        <v>150</v>
      </c>
      <c r="C88" s="88" t="s">
        <v>34</v>
      </c>
      <c r="D88" s="42"/>
      <c r="E88" s="42"/>
      <c r="F88" s="42"/>
      <c r="G88" s="42"/>
      <c r="H88" s="42"/>
      <c r="I88" s="42"/>
      <c r="J88" s="16"/>
      <c r="K88" s="42"/>
      <c r="L88" s="42"/>
      <c r="M88" s="42"/>
      <c r="N88" s="52"/>
      <c r="O88" s="45"/>
      <c r="P88" s="38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</row>
    <row r="89" spans="1:124" s="7" customFormat="1" ht="27" customHeight="1">
      <c r="A89" s="30" t="s">
        <v>80</v>
      </c>
      <c r="B89" s="96" t="s">
        <v>151</v>
      </c>
      <c r="C89" s="88" t="s">
        <v>34</v>
      </c>
      <c r="D89" s="42"/>
      <c r="E89" s="42"/>
      <c r="F89" s="42"/>
      <c r="G89" s="42"/>
      <c r="H89" s="42"/>
      <c r="I89" s="42"/>
      <c r="J89" s="16"/>
      <c r="K89" s="42"/>
      <c r="L89" s="42"/>
      <c r="M89" s="42"/>
      <c r="N89" s="52"/>
      <c r="O89" s="45"/>
      <c r="P89" s="38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</row>
    <row r="90" spans="1:124" s="7" customFormat="1" ht="22.5" customHeight="1">
      <c r="A90" s="19" t="s">
        <v>152</v>
      </c>
      <c r="B90" s="95" t="s">
        <v>154</v>
      </c>
      <c r="C90" s="88"/>
      <c r="D90" s="42"/>
      <c r="E90" s="42"/>
      <c r="F90" s="42"/>
      <c r="G90" s="42"/>
      <c r="H90" s="42"/>
      <c r="I90" s="42"/>
      <c r="J90" s="16"/>
      <c r="K90" s="42"/>
      <c r="L90" s="42"/>
      <c r="M90" s="42"/>
      <c r="N90" s="52"/>
      <c r="O90" s="42"/>
      <c r="P90" s="38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</row>
    <row r="91" spans="1:124" s="7" customFormat="1" ht="64.5" customHeight="1">
      <c r="A91" s="30" t="s">
        <v>81</v>
      </c>
      <c r="B91" s="104" t="s">
        <v>155</v>
      </c>
      <c r="C91" s="88" t="s">
        <v>34</v>
      </c>
      <c r="D91" s="38"/>
      <c r="E91" s="38"/>
      <c r="F91" s="38"/>
      <c r="G91" s="38"/>
      <c r="H91" s="38"/>
      <c r="I91" s="38"/>
      <c r="J91" s="14"/>
      <c r="K91" s="38"/>
      <c r="L91" s="38"/>
      <c r="M91" s="38"/>
      <c r="N91" s="39"/>
      <c r="O91" s="46"/>
      <c r="P91" s="38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</row>
    <row r="92" spans="1:124" s="7" customFormat="1" ht="66" customHeight="1">
      <c r="A92" s="30" t="s">
        <v>82</v>
      </c>
      <c r="B92" s="96" t="s">
        <v>156</v>
      </c>
      <c r="C92" s="88" t="s">
        <v>34</v>
      </c>
      <c r="D92" s="38"/>
      <c r="E92" s="38"/>
      <c r="F92" s="38"/>
      <c r="G92" s="38"/>
      <c r="H92" s="38"/>
      <c r="I92" s="38"/>
      <c r="J92" s="14"/>
      <c r="K92" s="38"/>
      <c r="L92" s="38"/>
      <c r="M92" s="38"/>
      <c r="N92" s="39"/>
      <c r="O92" s="38"/>
      <c r="P92" s="38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</row>
    <row r="93" spans="1:124" s="7" customFormat="1" ht="25.5">
      <c r="A93" s="30" t="s">
        <v>83</v>
      </c>
      <c r="B93" s="96" t="s">
        <v>84</v>
      </c>
      <c r="C93" s="88" t="s">
        <v>34</v>
      </c>
      <c r="D93" s="38">
        <f>D94+D95+D96+D97+D98+D99+D100</f>
        <v>2.2999999999999998</v>
      </c>
      <c r="E93" s="38"/>
      <c r="F93" s="38">
        <v>2.5</v>
      </c>
      <c r="G93" s="38"/>
      <c r="H93" s="38"/>
      <c r="I93" s="38"/>
      <c r="J93" s="14"/>
      <c r="K93" s="38"/>
      <c r="L93" s="38"/>
      <c r="M93" s="38"/>
      <c r="N93" s="55">
        <f>N101/0.8*20%</f>
        <v>2.5</v>
      </c>
      <c r="O93" s="38"/>
      <c r="P93" s="38">
        <f t="shared" ref="P93:P109" si="5">N93-J93</f>
        <v>2.5</v>
      </c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</row>
    <row r="94" spans="1:124" s="7" customFormat="1" ht="14.25">
      <c r="A94" s="27" t="s">
        <v>157</v>
      </c>
      <c r="B94" s="95" t="s">
        <v>158</v>
      </c>
      <c r="C94" s="84" t="s">
        <v>34</v>
      </c>
      <c r="D94" s="38">
        <v>2.2999999999999998</v>
      </c>
      <c r="E94" s="38"/>
      <c r="F94" s="38">
        <v>2.5</v>
      </c>
      <c r="G94" s="38"/>
      <c r="H94" s="38"/>
      <c r="I94" s="38"/>
      <c r="J94" s="14"/>
      <c r="K94" s="38"/>
      <c r="L94" s="38"/>
      <c r="M94" s="38"/>
      <c r="N94" s="55">
        <f>N93</f>
        <v>2.5</v>
      </c>
      <c r="O94" s="38"/>
      <c r="P94" s="38">
        <f t="shared" si="5"/>
        <v>2.5</v>
      </c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</row>
    <row r="95" spans="1:124" s="7" customFormat="1" ht="14.25">
      <c r="A95" s="27" t="s">
        <v>159</v>
      </c>
      <c r="B95" s="95" t="s">
        <v>160</v>
      </c>
      <c r="C95" s="84" t="s">
        <v>34</v>
      </c>
      <c r="D95" s="38"/>
      <c r="E95" s="38"/>
      <c r="F95" s="38"/>
      <c r="G95" s="38"/>
      <c r="H95" s="38"/>
      <c r="I95" s="38"/>
      <c r="J95" s="14"/>
      <c r="K95" s="38"/>
      <c r="L95" s="38"/>
      <c r="M95" s="38"/>
      <c r="N95" s="39"/>
      <c r="O95" s="38"/>
      <c r="P95" s="38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</row>
    <row r="96" spans="1:124" s="7" customFormat="1" ht="22.5">
      <c r="A96" s="27" t="s">
        <v>161</v>
      </c>
      <c r="B96" s="95" t="s">
        <v>162</v>
      </c>
      <c r="C96" s="84" t="s">
        <v>34</v>
      </c>
      <c r="D96" s="38"/>
      <c r="E96" s="38"/>
      <c r="F96" s="38"/>
      <c r="G96" s="38"/>
      <c r="H96" s="38"/>
      <c r="I96" s="38"/>
      <c r="J96" s="14"/>
      <c r="K96" s="38"/>
      <c r="L96" s="38"/>
      <c r="M96" s="38"/>
      <c r="N96" s="39"/>
      <c r="O96" s="38"/>
      <c r="P96" s="38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</row>
    <row r="97" spans="1:124" s="7" customFormat="1" ht="22.5">
      <c r="A97" s="27" t="s">
        <v>163</v>
      </c>
      <c r="B97" s="95" t="s">
        <v>164</v>
      </c>
      <c r="C97" s="84" t="s">
        <v>34</v>
      </c>
      <c r="D97" s="38"/>
      <c r="E97" s="38"/>
      <c r="F97" s="38"/>
      <c r="G97" s="38"/>
      <c r="H97" s="38"/>
      <c r="I97" s="38"/>
      <c r="J97" s="14"/>
      <c r="K97" s="38"/>
      <c r="L97" s="38"/>
      <c r="M97" s="38"/>
      <c r="N97" s="39"/>
      <c r="O97" s="38"/>
      <c r="P97" s="38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</row>
    <row r="98" spans="1:124" s="7" customFormat="1" ht="14.25">
      <c r="A98" s="27" t="s">
        <v>165</v>
      </c>
      <c r="B98" s="95" t="s">
        <v>166</v>
      </c>
      <c r="C98" s="84" t="s">
        <v>34</v>
      </c>
      <c r="D98" s="38"/>
      <c r="E98" s="38"/>
      <c r="F98" s="38"/>
      <c r="G98" s="38"/>
      <c r="H98" s="38"/>
      <c r="I98" s="38"/>
      <c r="J98" s="14"/>
      <c r="K98" s="38"/>
      <c r="L98" s="38"/>
      <c r="M98" s="38"/>
      <c r="N98" s="39"/>
      <c r="O98" s="38"/>
      <c r="P98" s="38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</row>
    <row r="99" spans="1:124" s="7" customFormat="1" ht="14.25">
      <c r="A99" s="27" t="s">
        <v>169</v>
      </c>
      <c r="B99" s="95" t="s">
        <v>167</v>
      </c>
      <c r="C99" s="84" t="s">
        <v>34</v>
      </c>
      <c r="D99" s="38"/>
      <c r="E99" s="38"/>
      <c r="F99" s="38"/>
      <c r="G99" s="38"/>
      <c r="H99" s="38"/>
      <c r="I99" s="38"/>
      <c r="J99" s="14"/>
      <c r="K99" s="38"/>
      <c r="L99" s="38"/>
      <c r="M99" s="38"/>
      <c r="N99" s="39"/>
      <c r="O99" s="38"/>
      <c r="P99" s="38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</row>
    <row r="100" spans="1:124" s="7" customFormat="1" ht="14.25">
      <c r="A100" s="27" t="s">
        <v>170</v>
      </c>
      <c r="B100" s="95" t="s">
        <v>168</v>
      </c>
      <c r="C100" s="84" t="s">
        <v>34</v>
      </c>
      <c r="D100" s="38"/>
      <c r="E100" s="38"/>
      <c r="F100" s="38"/>
      <c r="G100" s="38"/>
      <c r="H100" s="38"/>
      <c r="I100" s="38"/>
      <c r="J100" s="14"/>
      <c r="K100" s="38"/>
      <c r="L100" s="38"/>
      <c r="M100" s="38"/>
      <c r="N100" s="39"/>
      <c r="O100" s="38"/>
      <c r="P100" s="38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</row>
    <row r="101" spans="1:124" ht="15">
      <c r="A101" s="30" t="s">
        <v>85</v>
      </c>
      <c r="B101" s="105" t="s">
        <v>171</v>
      </c>
      <c r="C101" s="88" t="s">
        <v>34</v>
      </c>
      <c r="D101" s="38">
        <v>9.1</v>
      </c>
      <c r="E101" s="38">
        <v>32.85</v>
      </c>
      <c r="F101" s="38">
        <v>10</v>
      </c>
      <c r="G101" s="41"/>
      <c r="H101" s="41"/>
      <c r="I101" s="41"/>
      <c r="J101" s="14">
        <v>49.997</v>
      </c>
      <c r="K101" s="41"/>
      <c r="L101" s="41"/>
      <c r="M101" s="41"/>
      <c r="N101" s="39">
        <v>10</v>
      </c>
      <c r="O101" s="38"/>
      <c r="P101" s="43">
        <f t="shared" si="5"/>
        <v>-39.997</v>
      </c>
    </row>
    <row r="102" spans="1:124" ht="24" customHeight="1">
      <c r="A102" s="28" t="s">
        <v>173</v>
      </c>
      <c r="B102" s="106" t="s">
        <v>89</v>
      </c>
      <c r="C102" s="84" t="s">
        <v>34</v>
      </c>
      <c r="D102" s="38"/>
      <c r="E102" s="41"/>
      <c r="F102" s="41"/>
      <c r="G102" s="41"/>
      <c r="H102" s="41"/>
      <c r="I102" s="41"/>
      <c r="J102" s="14"/>
      <c r="K102" s="41"/>
      <c r="L102" s="41"/>
      <c r="M102" s="41"/>
      <c r="N102" s="47"/>
      <c r="O102" s="38"/>
      <c r="P102" s="43"/>
    </row>
    <row r="103" spans="1:124" ht="22.5">
      <c r="A103" s="28" t="s">
        <v>174</v>
      </c>
      <c r="B103" s="107" t="s">
        <v>90</v>
      </c>
      <c r="C103" s="84" t="s">
        <v>34</v>
      </c>
      <c r="D103" s="38"/>
      <c r="E103" s="41"/>
      <c r="F103" s="41"/>
      <c r="G103" s="41"/>
      <c r="H103" s="41"/>
      <c r="I103" s="41"/>
      <c r="J103" s="14"/>
      <c r="K103" s="41"/>
      <c r="L103" s="41"/>
      <c r="M103" s="41"/>
      <c r="N103" s="47"/>
      <c r="O103" s="38"/>
      <c r="P103" s="43"/>
    </row>
    <row r="104" spans="1:124" ht="15">
      <c r="A104" s="28" t="s">
        <v>175</v>
      </c>
      <c r="B104" s="107" t="s">
        <v>91</v>
      </c>
      <c r="C104" s="84" t="s">
        <v>34</v>
      </c>
      <c r="D104" s="38"/>
      <c r="E104" s="41"/>
      <c r="F104" s="41">
        <v>5</v>
      </c>
      <c r="G104" s="41"/>
      <c r="H104" s="41"/>
      <c r="I104" s="41"/>
      <c r="J104" s="14"/>
      <c r="K104" s="41"/>
      <c r="L104" s="41"/>
      <c r="M104" s="41"/>
      <c r="N104" s="47">
        <v>5</v>
      </c>
      <c r="O104" s="38"/>
      <c r="P104" s="43"/>
    </row>
    <row r="105" spans="1:124" ht="15">
      <c r="A105" s="37" t="s">
        <v>176</v>
      </c>
      <c r="B105" s="107" t="s">
        <v>185</v>
      </c>
      <c r="C105" s="84" t="s">
        <v>34</v>
      </c>
      <c r="D105" s="38"/>
      <c r="E105" s="38"/>
      <c r="F105" s="38">
        <v>5</v>
      </c>
      <c r="G105" s="41"/>
      <c r="H105" s="41"/>
      <c r="I105" s="41"/>
      <c r="J105" s="14">
        <v>49.997</v>
      </c>
      <c r="K105" s="41"/>
      <c r="L105" s="41"/>
      <c r="M105" s="41"/>
      <c r="N105" s="39">
        <v>5</v>
      </c>
      <c r="O105" s="38"/>
      <c r="P105" s="43">
        <f t="shared" si="5"/>
        <v>-44.997</v>
      </c>
    </row>
    <row r="106" spans="1:124" ht="15">
      <c r="A106" s="37" t="s">
        <v>177</v>
      </c>
      <c r="B106" s="107" t="s">
        <v>92</v>
      </c>
      <c r="C106" s="84"/>
      <c r="D106" s="38">
        <v>9.1</v>
      </c>
      <c r="E106" s="38"/>
      <c r="F106" s="38"/>
      <c r="G106" s="41"/>
      <c r="H106" s="41"/>
      <c r="I106" s="41"/>
      <c r="J106" s="14"/>
      <c r="K106" s="41"/>
      <c r="L106" s="41"/>
      <c r="M106" s="41"/>
      <c r="N106" s="47"/>
      <c r="O106" s="38"/>
      <c r="P106" s="38"/>
    </row>
    <row r="107" spans="1:124" ht="22.5">
      <c r="A107" s="37" t="s">
        <v>184</v>
      </c>
      <c r="B107" s="107" t="s">
        <v>172</v>
      </c>
      <c r="C107" s="84" t="s">
        <v>34</v>
      </c>
      <c r="D107" s="41"/>
      <c r="E107" s="41"/>
      <c r="F107" s="41"/>
      <c r="G107" s="41"/>
      <c r="H107" s="41"/>
      <c r="I107" s="41"/>
      <c r="J107" s="15"/>
      <c r="K107" s="41"/>
      <c r="L107" s="41"/>
      <c r="M107" s="41"/>
      <c r="N107" s="47"/>
      <c r="O107" s="38"/>
      <c r="P107" s="38"/>
    </row>
    <row r="108" spans="1:124" s="7" customFormat="1" ht="37.5" customHeight="1">
      <c r="A108" s="30" t="s">
        <v>86</v>
      </c>
      <c r="B108" s="32" t="s">
        <v>178</v>
      </c>
      <c r="C108" s="88" t="s">
        <v>34</v>
      </c>
      <c r="D108" s="38"/>
      <c r="E108" s="38"/>
      <c r="F108" s="38">
        <v>6.2</v>
      </c>
      <c r="G108" s="38"/>
      <c r="H108" s="38"/>
      <c r="I108" s="38"/>
      <c r="J108" s="14"/>
      <c r="K108" s="38"/>
      <c r="L108" s="38"/>
      <c r="M108" s="38"/>
      <c r="N108" s="39"/>
      <c r="O108" s="38"/>
      <c r="P108" s="38">
        <f t="shared" si="5"/>
        <v>0</v>
      </c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</row>
    <row r="109" spans="1:124" ht="15.75">
      <c r="A109" s="30" t="s">
        <v>87</v>
      </c>
      <c r="B109" s="108" t="s">
        <v>179</v>
      </c>
      <c r="C109" s="38" t="s">
        <v>30</v>
      </c>
      <c r="D109" s="43">
        <f>D29+D69+D77+D89+D91+D92+D93+D101</f>
        <v>355.26136260000004</v>
      </c>
      <c r="E109" s="43">
        <f>E29+E69+E77+E89+E91+E92+E93+E101</f>
        <v>477.05768800000004</v>
      </c>
      <c r="F109" s="43">
        <f>F29+F69+F77+F89+F91+F92+F93+F101-F108</f>
        <v>428.13329119999997</v>
      </c>
      <c r="G109" s="43"/>
      <c r="H109" s="43"/>
      <c r="I109" s="43"/>
      <c r="J109" s="48">
        <f>J29+J69+J77+J89+J91+J92+J93+J101+J108</f>
        <v>1049.88570112</v>
      </c>
      <c r="K109" s="43"/>
      <c r="L109" s="43"/>
      <c r="M109" s="43"/>
      <c r="N109" s="51">
        <f>N29+N69+N77+N89+N91+N92+N93+N101+N108</f>
        <v>452.51269171039996</v>
      </c>
      <c r="O109" s="38"/>
      <c r="P109" s="43">
        <f t="shared" si="5"/>
        <v>-597.37300940960006</v>
      </c>
    </row>
    <row r="110" spans="1:124" ht="15.75">
      <c r="A110" s="30" t="s">
        <v>88</v>
      </c>
      <c r="B110" s="108" t="s">
        <v>180</v>
      </c>
      <c r="C110" s="38" t="s">
        <v>30</v>
      </c>
      <c r="D110" s="43">
        <f>D109-D101-D94</f>
        <v>343.86136260000001</v>
      </c>
      <c r="E110" s="43">
        <f>E109-E101-E94</f>
        <v>444.20768800000002</v>
      </c>
      <c r="F110" s="43">
        <f>F109-F101-F94+F108</f>
        <v>421.83329119999996</v>
      </c>
      <c r="G110" s="43">
        <f>G29+G69+G77+G91</f>
        <v>999.88870112000006</v>
      </c>
      <c r="H110" s="43"/>
      <c r="I110" s="43"/>
      <c r="J110" s="48">
        <f>J109-J101-J94-J108</f>
        <v>999.88870112000006</v>
      </c>
      <c r="K110" s="43">
        <f>K34+K53+K56+K58+K69+K77</f>
        <v>440.01269171039996</v>
      </c>
      <c r="L110" s="46"/>
      <c r="M110" s="43"/>
      <c r="N110" s="69">
        <f>N29+N69+N77+N91</f>
        <v>440.01269171039996</v>
      </c>
      <c r="O110" s="46">
        <f>O29+O69+O77+O89+O91</f>
        <v>100.00000000000001</v>
      </c>
      <c r="P110" s="110">
        <f>N110-J110</f>
        <v>-559.8760094096001</v>
      </c>
    </row>
    <row r="111" spans="1:124" ht="14.25">
      <c r="A111" s="18"/>
      <c r="B111" s="109" t="s">
        <v>93</v>
      </c>
      <c r="C111" s="38" t="s">
        <v>38</v>
      </c>
      <c r="D111" s="46">
        <v>101.51</v>
      </c>
      <c r="E111" s="46">
        <v>101.51</v>
      </c>
      <c r="F111" s="46">
        <f>F109/F17</f>
        <v>101.93649790476189</v>
      </c>
      <c r="G111" s="46"/>
      <c r="H111" s="46"/>
      <c r="I111" s="46"/>
      <c r="J111" s="50">
        <f>J109/J17</f>
        <v>242.46782935796767</v>
      </c>
      <c r="K111" s="46"/>
      <c r="L111" s="46"/>
      <c r="M111" s="46"/>
      <c r="N111" s="55">
        <f>N109/N17</f>
        <v>104.50639531418012</v>
      </c>
      <c r="O111" s="58"/>
      <c r="P111" s="58"/>
    </row>
    <row r="112" spans="1:124" ht="14.25">
      <c r="A112" s="18"/>
      <c r="B112" s="109" t="s">
        <v>181</v>
      </c>
      <c r="C112" s="38" t="s">
        <v>38</v>
      </c>
      <c r="D112" s="46">
        <f>D110/D17</f>
        <v>98.246103599999998</v>
      </c>
      <c r="E112" s="46">
        <f>E110/E17</f>
        <v>94.512274042553187</v>
      </c>
      <c r="F112" s="46">
        <f>F110/F17</f>
        <v>100.43649790476189</v>
      </c>
      <c r="G112" s="46"/>
      <c r="H112" s="46"/>
      <c r="I112" s="46"/>
      <c r="J112" s="50">
        <f>J110/J17</f>
        <v>230.92117808775981</v>
      </c>
      <c r="K112" s="46"/>
      <c r="L112" s="46"/>
      <c r="M112" s="46"/>
      <c r="N112" s="55">
        <f>N110/N17</f>
        <v>101.6195592864665</v>
      </c>
      <c r="O112" s="58"/>
      <c r="P112" s="58"/>
    </row>
    <row r="113" spans="1:16" ht="15">
      <c r="A113" s="18"/>
      <c r="B113" s="109" t="s">
        <v>94</v>
      </c>
      <c r="C113" s="38" t="s">
        <v>17</v>
      </c>
      <c r="D113" s="41"/>
      <c r="E113" s="41"/>
      <c r="F113" s="41"/>
      <c r="G113" s="66"/>
      <c r="H113" s="66"/>
      <c r="I113" s="66"/>
      <c r="J113" s="35">
        <f>J111/F111*100</f>
        <v>237.86164361316651</v>
      </c>
      <c r="K113" s="70"/>
      <c r="L113" s="70"/>
      <c r="M113" s="70"/>
      <c r="N113" s="71">
        <f>N111/F111*100</f>
        <v>102.52107680981865</v>
      </c>
      <c r="O113" s="58"/>
      <c r="P113" s="58"/>
    </row>
    <row r="115" spans="1:16">
      <c r="B115" s="36" t="s">
        <v>182</v>
      </c>
      <c r="I115" s="36" t="s">
        <v>183</v>
      </c>
      <c r="N115" s="40"/>
    </row>
    <row r="116" spans="1:16">
      <c r="B116" s="10"/>
      <c r="C116" s="11"/>
    </row>
    <row r="117" spans="1:16">
      <c r="B117" s="10" t="s">
        <v>95</v>
      </c>
      <c r="C117" s="11"/>
      <c r="N117" s="40">
        <f>N109-N101-N93-N108</f>
        <v>440.01269171039996</v>
      </c>
    </row>
  </sheetData>
  <mergeCells count="17">
    <mergeCell ref="B6:B8"/>
    <mergeCell ref="C6:C8"/>
    <mergeCell ref="F6:F8"/>
    <mergeCell ref="A80:A82"/>
    <mergeCell ref="A53:A55"/>
    <mergeCell ref="M1:P1"/>
    <mergeCell ref="D6:E7"/>
    <mergeCell ref="A4:P4"/>
    <mergeCell ref="A5:P5"/>
    <mergeCell ref="G7:J7"/>
    <mergeCell ref="K7:N7"/>
    <mergeCell ref="O7:O8"/>
    <mergeCell ref="P7:P8"/>
    <mergeCell ref="G6:P6"/>
    <mergeCell ref="A73:A75"/>
    <mergeCell ref="A3:P3"/>
    <mergeCell ref="A6:A8"/>
  </mergeCells>
  <printOptions horizontalCentered="1"/>
  <pageMargins left="3.937007874015748E-2" right="3.937007874015748E-2" top="0.15748031496062992" bottom="0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Вода(тариф)</vt:lpstr>
      <vt:lpstr>'Вода(тариф)'!Заголовки_для_печати</vt:lpstr>
    </vt:vector>
  </TitlesOfParts>
  <Company>комитет по ценам и тарифам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Ковалевская</dc:creator>
  <cp:lastModifiedBy>takovalevskaya</cp:lastModifiedBy>
  <cp:lastPrinted>2014-10-15T06:32:36Z</cp:lastPrinted>
  <dcterms:created xsi:type="dcterms:W3CDTF">2014-05-19T01:46:00Z</dcterms:created>
  <dcterms:modified xsi:type="dcterms:W3CDTF">2014-10-15T07:23:29Z</dcterms:modified>
</cp:coreProperties>
</file>