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2"/>
  </bookViews>
  <sheets>
    <sheet name="доставка воды 2015 п. Уктур" sheetId="3" r:id="rId1"/>
    <sheet name="Вода(тариф)" sheetId="1" r:id="rId2"/>
    <sheet name="Водоотведение(тариф) " sheetId="2" r:id="rId3"/>
  </sheets>
  <definedNames>
    <definedName name="_xlnm.Print_Titles" localSheetId="1">'Вода(тариф)'!$6:$9</definedName>
    <definedName name="_xlnm.Print_Titles" localSheetId="2">'Водоотведение(тариф) '!$9:$12</definedName>
  </definedNames>
  <calcPr calcId="125725"/>
</workbook>
</file>

<file path=xl/calcChain.xml><?xml version="1.0" encoding="utf-8"?>
<calcChain xmlns="http://schemas.openxmlformats.org/spreadsheetml/2006/main">
  <c r="N113" i="1"/>
  <c r="H17" i="3"/>
  <c r="H16"/>
  <c r="G9"/>
  <c r="G37"/>
  <c r="G49"/>
  <c r="G38"/>
  <c r="G35"/>
  <c r="H89" i="2"/>
  <c r="H54"/>
  <c r="H48"/>
  <c r="H52"/>
  <c r="H49"/>
  <c r="H51"/>
  <c r="N109" i="1"/>
  <c r="N111" s="1"/>
  <c r="N29"/>
  <c r="K29"/>
  <c r="N52"/>
  <c r="M52"/>
  <c r="K52"/>
  <c r="N53"/>
  <c r="N77"/>
  <c r="N58"/>
  <c r="K55"/>
  <c r="M36"/>
  <c r="K36"/>
  <c r="F76" i="3"/>
  <c r="F75"/>
  <c r="E74"/>
  <c r="E62"/>
  <c r="E38"/>
  <c r="E35"/>
  <c r="E22"/>
  <c r="E23"/>
  <c r="E19"/>
  <c r="E9"/>
  <c r="D35"/>
  <c r="D38" s="1"/>
  <c r="D29"/>
  <c r="D23"/>
  <c r="D22"/>
  <c r="D19"/>
  <c r="D62" s="1"/>
  <c r="F63"/>
  <c r="I61"/>
  <c r="I55"/>
  <c r="I50"/>
  <c r="I40"/>
  <c r="F35"/>
  <c r="F38" s="1"/>
  <c r="G29"/>
  <c r="F29"/>
  <c r="G23"/>
  <c r="F23"/>
  <c r="G22"/>
  <c r="F22"/>
  <c r="F19"/>
  <c r="H11"/>
  <c r="I9"/>
  <c r="H9"/>
  <c r="F106" i="2"/>
  <c r="F108"/>
  <c r="F105"/>
  <c r="F107"/>
  <c r="F52"/>
  <c r="F48"/>
  <c r="F49"/>
  <c r="F25"/>
  <c r="E13"/>
  <c r="J20" i="1"/>
  <c r="J17"/>
  <c r="F109"/>
  <c r="F111"/>
  <c r="F110"/>
  <c r="F112" s="1"/>
  <c r="F56"/>
  <c r="F52"/>
  <c r="F53"/>
  <c r="F29"/>
  <c r="F34"/>
  <c r="F35"/>
  <c r="F20"/>
  <c r="D52"/>
  <c r="D36"/>
  <c r="J15" i="2"/>
  <c r="J18"/>
  <c r="J24"/>
  <c r="J26"/>
  <c r="J30"/>
  <c r="J50"/>
  <c r="J73"/>
  <c r="J104"/>
  <c r="H97"/>
  <c r="H90" s="1"/>
  <c r="J51"/>
  <c r="H30"/>
  <c r="H19"/>
  <c r="H16" s="1"/>
  <c r="G97"/>
  <c r="J97" s="1"/>
  <c r="G89"/>
  <c r="J65"/>
  <c r="G49"/>
  <c r="G30"/>
  <c r="J19"/>
  <c r="E65"/>
  <c r="E49"/>
  <c r="D49"/>
  <c r="E30"/>
  <c r="D30"/>
  <c r="D26"/>
  <c r="E19"/>
  <c r="E16" s="1"/>
  <c r="D19"/>
  <c r="D16" s="1"/>
  <c r="G21" i="3" l="1"/>
  <c r="G19" s="1"/>
  <c r="G62" s="1"/>
  <c r="G75"/>
  <c r="G74"/>
  <c r="J89" i="2"/>
  <c r="H13"/>
  <c r="J16"/>
  <c r="I24"/>
  <c r="I19"/>
  <c r="I18"/>
  <c r="I16" s="1"/>
  <c r="I15"/>
  <c r="I13" s="1"/>
  <c r="J13"/>
  <c r="I22" i="3"/>
  <c r="F62"/>
  <c r="D75"/>
  <c r="D74"/>
  <c r="D76" s="1"/>
  <c r="G76"/>
  <c r="G77" s="1"/>
  <c r="I62"/>
  <c r="H61"/>
  <c r="H55"/>
  <c r="H50"/>
  <c r="H40"/>
  <c r="F74"/>
  <c r="I38"/>
  <c r="H38"/>
  <c r="F73"/>
  <c r="H19"/>
  <c r="I19"/>
  <c r="H22"/>
  <c r="H35"/>
  <c r="I35"/>
  <c r="G52" i="2"/>
  <c r="G48" s="1"/>
  <c r="G25" s="1"/>
  <c r="G105" s="1"/>
  <c r="G106" s="1"/>
  <c r="E52"/>
  <c r="E48" s="1"/>
  <c r="E25" s="1"/>
  <c r="E105" s="1"/>
  <c r="D52"/>
  <c r="D48" s="1"/>
  <c r="D25" s="1"/>
  <c r="D105" s="1"/>
  <c r="H62" i="3" l="1"/>
  <c r="G107" i="2"/>
  <c r="G109" s="1"/>
  <c r="G108"/>
  <c r="E107"/>
  <c r="E106"/>
  <c r="E108" s="1"/>
  <c r="D107"/>
  <c r="D106"/>
  <c r="D108" s="1"/>
  <c r="J49"/>
  <c r="J52"/>
  <c r="P105" i="1"/>
  <c r="P108"/>
  <c r="P28"/>
  <c r="P27"/>
  <c r="P26"/>
  <c r="P25"/>
  <c r="P23"/>
  <c r="P22"/>
  <c r="P19"/>
  <c r="P15"/>
  <c r="P11"/>
  <c r="P10"/>
  <c r="N101"/>
  <c r="N93" s="1"/>
  <c r="M35"/>
  <c r="M34" s="1"/>
  <c r="K35"/>
  <c r="K34" s="1"/>
  <c r="N94" l="1"/>
  <c r="P94" s="1"/>
  <c r="P101"/>
  <c r="P93"/>
  <c r="J54" i="2"/>
  <c r="J77" i="1"/>
  <c r="M69"/>
  <c r="N54"/>
  <c r="K53"/>
  <c r="N37"/>
  <c r="J48" i="2" l="1"/>
  <c r="H25"/>
  <c r="K56" i="1"/>
  <c r="N56" s="1"/>
  <c r="M55"/>
  <c r="M53" s="1"/>
  <c r="N55"/>
  <c r="P55" s="1"/>
  <c r="J30"/>
  <c r="N20"/>
  <c r="P20" s="1"/>
  <c r="P70"/>
  <c r="J69"/>
  <c r="J58"/>
  <c r="P58" s="1"/>
  <c r="G53"/>
  <c r="J54"/>
  <c r="P54" s="1"/>
  <c r="I34"/>
  <c r="G36"/>
  <c r="G34" s="1"/>
  <c r="J37"/>
  <c r="P37" s="1"/>
  <c r="J31"/>
  <c r="P31" s="1"/>
  <c r="J14"/>
  <c r="E53"/>
  <c r="E56" s="1"/>
  <c r="D35"/>
  <c r="E36"/>
  <c r="E34" s="1"/>
  <c r="E30"/>
  <c r="E20"/>
  <c r="D93"/>
  <c r="D53"/>
  <c r="D34"/>
  <c r="D30"/>
  <c r="D23"/>
  <c r="D20"/>
  <c r="D17"/>
  <c r="D14"/>
  <c r="D16" s="1"/>
  <c r="P69" l="1"/>
  <c r="J109"/>
  <c r="J110" s="1"/>
  <c r="P30"/>
  <c r="N17"/>
  <c r="I54" i="2"/>
  <c r="H105"/>
  <c r="J25"/>
  <c r="I48"/>
  <c r="P14" i="1"/>
  <c r="M56"/>
  <c r="M29" s="1"/>
  <c r="M110" s="1"/>
  <c r="D56"/>
  <c r="D29" s="1"/>
  <c r="D109" s="1"/>
  <c r="D110" s="1"/>
  <c r="E35"/>
  <c r="E52"/>
  <c r="E29" s="1"/>
  <c r="E109" s="1"/>
  <c r="J36"/>
  <c r="I35"/>
  <c r="G35"/>
  <c r="J35" s="1"/>
  <c r="J53"/>
  <c r="H29"/>
  <c r="H110" s="1"/>
  <c r="G56"/>
  <c r="I56"/>
  <c r="I52" s="1"/>
  <c r="I29" s="1"/>
  <c r="I110" s="1"/>
  <c r="J34"/>
  <c r="E110" l="1"/>
  <c r="E111"/>
  <c r="O28"/>
  <c r="O23"/>
  <c r="O22"/>
  <c r="O19"/>
  <c r="O17" s="1"/>
  <c r="P17"/>
  <c r="J105" i="2"/>
  <c r="H107"/>
  <c r="H109" s="1"/>
  <c r="H106"/>
  <c r="J106" s="1"/>
  <c r="H113"/>
  <c r="P53" i="1"/>
  <c r="E112"/>
  <c r="J56"/>
  <c r="P56" s="1"/>
  <c r="G52"/>
  <c r="I73" i="2" l="1"/>
  <c r="I65"/>
  <c r="H108"/>
  <c r="I25"/>
  <c r="I106" s="1"/>
  <c r="D111" i="1"/>
  <c r="J52"/>
  <c r="J29" s="1"/>
  <c r="G29"/>
  <c r="G110" s="1"/>
  <c r="D112"/>
  <c r="P52" l="1"/>
  <c r="J111"/>
  <c r="J113" s="1"/>
  <c r="P77"/>
  <c r="J112"/>
  <c r="N36"/>
  <c r="P36" s="1"/>
  <c r="N35"/>
  <c r="N34" l="1"/>
  <c r="P35"/>
  <c r="P34" l="1"/>
  <c r="O58" l="1"/>
  <c r="O34"/>
  <c r="O30"/>
  <c r="P29"/>
  <c r="N110"/>
  <c r="O52"/>
  <c r="P109" l="1"/>
  <c r="N117"/>
  <c r="N112"/>
  <c r="O77"/>
  <c r="O69"/>
  <c r="P110"/>
  <c r="O29"/>
  <c r="O110" s="1"/>
</calcChain>
</file>

<file path=xl/sharedStrings.xml><?xml version="1.0" encoding="utf-8"?>
<sst xmlns="http://schemas.openxmlformats.org/spreadsheetml/2006/main" count="725" uniqueCount="265">
  <si>
    <t>(наименование организации)</t>
  </si>
  <si>
    <t>№ п/п</t>
  </si>
  <si>
    <t>Показатели</t>
  </si>
  <si>
    <t>Ед.    изм.</t>
  </si>
  <si>
    <t>По расчету предприятия</t>
  </si>
  <si>
    <t>По расчету экспертной группы</t>
  </si>
  <si>
    <t>Подъем</t>
  </si>
  <si>
    <t>Очистка</t>
  </si>
  <si>
    <t>Всего</t>
  </si>
  <si>
    <t>Подъем воды</t>
  </si>
  <si>
    <t>тыс.м³</t>
  </si>
  <si>
    <t>Объем воды, используемой на собственные нужды</t>
  </si>
  <si>
    <t>Покупная вода</t>
  </si>
  <si>
    <t>Объем пропущенной воды через очистные сооружения</t>
  </si>
  <si>
    <t>Объем отпуска в сеть</t>
  </si>
  <si>
    <t>Объем потерь</t>
  </si>
  <si>
    <t>Уровень потерь к объему отпущенной воды в сеть</t>
  </si>
  <si>
    <t>%</t>
  </si>
  <si>
    <t>Объем реализации</t>
  </si>
  <si>
    <t xml:space="preserve">в т. ч. </t>
  </si>
  <si>
    <t>производственные нужды</t>
  </si>
  <si>
    <t>Объем реализации конечным потребителям</t>
  </si>
  <si>
    <t>население</t>
  </si>
  <si>
    <t>бюджетные организации</t>
  </si>
  <si>
    <t>из них:</t>
  </si>
  <si>
    <t>-местный бюджет</t>
  </si>
  <si>
    <t>-федеральный бюджет</t>
  </si>
  <si>
    <t>краевой бюджет</t>
  </si>
  <si>
    <t>прочие потребители</t>
  </si>
  <si>
    <t>Производственные расходы всего</t>
  </si>
  <si>
    <t>т.руб</t>
  </si>
  <si>
    <t>2.2.</t>
  </si>
  <si>
    <t>Электроэнергия (по уровням напряжения)</t>
  </si>
  <si>
    <t>Низкое напряжение</t>
  </si>
  <si>
    <t>т.руб.</t>
  </si>
  <si>
    <t>количество (низкое)</t>
  </si>
  <si>
    <t>тыс. кВтч</t>
  </si>
  <si>
    <t>цена за 1 кВтч</t>
  </si>
  <si>
    <t>руб.</t>
  </si>
  <si>
    <t>Среднее 2</t>
  </si>
  <si>
    <t>количество (среднее 2)</t>
  </si>
  <si>
    <t>Среднее 1</t>
  </si>
  <si>
    <t>количество (среднее 1)</t>
  </si>
  <si>
    <t>2.3.</t>
  </si>
  <si>
    <t>Тепловая энергия</t>
  </si>
  <si>
    <t xml:space="preserve">количество </t>
  </si>
  <si>
    <t>Гкал</t>
  </si>
  <si>
    <t>тариф</t>
  </si>
  <si>
    <t>2.4.</t>
  </si>
  <si>
    <t>2.4.1.</t>
  </si>
  <si>
    <t xml:space="preserve">Покупная вода </t>
  </si>
  <si>
    <t>количество</t>
  </si>
  <si>
    <t>2.4.2.</t>
  </si>
  <si>
    <t>2.5.</t>
  </si>
  <si>
    <t>Расходы на оплату труда основного производственного персонала</t>
  </si>
  <si>
    <t>Численность</t>
  </si>
  <si>
    <t>чел.</t>
  </si>
  <si>
    <t>Средняя зарплата</t>
  </si>
  <si>
    <t>2.6.</t>
  </si>
  <si>
    <t>2.7.</t>
  </si>
  <si>
    <t>Прочие производственные расходы</t>
  </si>
  <si>
    <t>3.</t>
  </si>
  <si>
    <t>Ремонтные расходы</t>
  </si>
  <si>
    <t>3.1.</t>
  </si>
  <si>
    <t>численность</t>
  </si>
  <si>
    <t>средняя зарплата</t>
  </si>
  <si>
    <t>3.2.</t>
  </si>
  <si>
    <t>Административные расходы</t>
  </si>
  <si>
    <t>4.1.</t>
  </si>
  <si>
    <t>4.2.</t>
  </si>
  <si>
    <t>Заработная плата АУП</t>
  </si>
  <si>
    <t>4.3.</t>
  </si>
  <si>
    <t>Отчисления на соц.нужды</t>
  </si>
  <si>
    <t>4.4.</t>
  </si>
  <si>
    <t>4.5.</t>
  </si>
  <si>
    <t>Служебные командировки</t>
  </si>
  <si>
    <t>4.6.</t>
  </si>
  <si>
    <t>Обучение персонала</t>
  </si>
  <si>
    <t>4.7.</t>
  </si>
  <si>
    <t>Страхование производственных объектов</t>
  </si>
  <si>
    <t>5.</t>
  </si>
  <si>
    <t>6.</t>
  </si>
  <si>
    <t>7.</t>
  </si>
  <si>
    <t>8.</t>
  </si>
  <si>
    <t>Расходы на уплату налогов и сборов</t>
  </si>
  <si>
    <t>9.</t>
  </si>
  <si>
    <t>10.</t>
  </si>
  <si>
    <t>11.</t>
  </si>
  <si>
    <t>12.</t>
  </si>
  <si>
    <t>Средства на возврат займов и кредитов</t>
  </si>
  <si>
    <t>Прибыль на капитальные вложения (инвестиции)</t>
  </si>
  <si>
    <t>Прибыль на социальные нужды</t>
  </si>
  <si>
    <t>Прибыль на прочие цели</t>
  </si>
  <si>
    <t>Тариф за 1 м3</t>
  </si>
  <si>
    <t>Рост к дейст. тарифу</t>
  </si>
  <si>
    <t>Экономист</t>
  </si>
  <si>
    <t>Расчет тарифа на питьевую воду методом экономически обоснованных расходов</t>
  </si>
  <si>
    <t>Приложение № 1 к заключению</t>
  </si>
  <si>
    <t>план</t>
  </si>
  <si>
    <t>Период регулирования (2015 год)</t>
  </si>
  <si>
    <t>Уд. вес, 
%</t>
  </si>
  <si>
    <t>Откл
+,-</t>
  </si>
  <si>
    <t>Транспор-тировка</t>
  </si>
  <si>
    <t>2.1.</t>
  </si>
  <si>
    <t>Расходы на приобретение сырья и материалов и их хранение</t>
  </si>
  <si>
    <t>2.1.1.</t>
  </si>
  <si>
    <t>2.</t>
  </si>
  <si>
    <t>Реагенты</t>
  </si>
  <si>
    <t>2.1.2.</t>
  </si>
  <si>
    <t>ГСМ</t>
  </si>
  <si>
    <t>2.1.3.</t>
  </si>
  <si>
    <t>Материалы и малоценные основные средства</t>
  </si>
  <si>
    <t>Расходы на энергетические ресурсы и холодную воду</t>
  </si>
  <si>
    <t>2.2.1.</t>
  </si>
  <si>
    <t>2.2.2.</t>
  </si>
  <si>
    <t>тыс.куб.м.</t>
  </si>
  <si>
    <t>2.2.3.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</si>
  <si>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</si>
  <si>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</si>
  <si>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Отчисления на  социальные нужды производственного персонала, в том числе налоги и сборы</t>
  </si>
  <si>
    <t>Расходы на уплату процентов по займам и кредитам</t>
  </si>
  <si>
    <t>Общехозяйственные расходы (цеховые)</t>
  </si>
  <si>
    <t>2.6.1.</t>
  </si>
  <si>
    <t>Расходы на оплату труда</t>
  </si>
  <si>
    <t>Отчисления на  социальные нужды, в том числе налоги и сборы</t>
  </si>
  <si>
    <t>2.6.2.</t>
  </si>
  <si>
    <t>2.7.1.</t>
  </si>
  <si>
    <t>Услуги по обезвоживанию,  обезвреживанию и захоронению осадка сточных вод</t>
  </si>
  <si>
    <t>2.7.2.</t>
  </si>
  <si>
    <t>Расходы на амортизацию автотранспорта</t>
  </si>
  <si>
    <t>2.7.3.</t>
  </si>
  <si>
    <t>Контроль качества воды и сточных вод</t>
  </si>
  <si>
    <t>2.7.4.</t>
  </si>
  <si>
    <t>2.7.5.</t>
  </si>
  <si>
    <t>Расходы на аварийно-диспетчерское обслуживание</t>
  </si>
  <si>
    <t>Прочие</t>
  </si>
  <si>
    <t xml:space="preserve"> Расходы на текущий       ремонт централизованных   систем водоснабжения  либо  объектов, входящих в      состав таких систем      </t>
  </si>
  <si>
    <t xml:space="preserve"> Расходы на капитальный   ремонт централизованных   систем водоснабжения либо  объектов, входящих в      состав таких систем      </t>
  </si>
  <si>
    <t xml:space="preserve"> Расходы на оплату труда  и отчисления на           социальные нужды          ремонтного персонала, в   том числе налоги и сборы </t>
  </si>
  <si>
    <t xml:space="preserve">  Расходы на оплату       труда ремонтного          персонала                </t>
  </si>
  <si>
    <t xml:space="preserve">  Отчисления на           социальные нужды          ремонтного персонала, в   том числе налоги и сборы </t>
  </si>
  <si>
    <t xml:space="preserve">т. руб. </t>
  </si>
  <si>
    <t>3.3.</t>
  </si>
  <si>
    <t>3.3.1.</t>
  </si>
  <si>
    <t>3.3.2.</t>
  </si>
  <si>
    <t>4.</t>
  </si>
  <si>
    <t>Услуги сторонних организаций (связи, интернет,вневедомственной охраны, аудиторские, юридические, консультационные и другие)</t>
  </si>
  <si>
    <t xml:space="preserve"> Расходы на оплату труда  и отчисления на           социальные нужды          административно-          управленческого           персонала, в том числе    налоги и сборы           </t>
  </si>
  <si>
    <t>4.2.1.</t>
  </si>
  <si>
    <t>4.2.2.</t>
  </si>
  <si>
    <t>Прочие административные расходы (амортизация непроизводственных активов, охрана объектов и территорий)</t>
  </si>
  <si>
    <t>Сбытовые расходы гарантирующих организаций</t>
  </si>
  <si>
    <t>5.1.</t>
  </si>
  <si>
    <t>Арендная плата, не связанная с с арендой систем, либо объектов водоснабжения или водоотведения</t>
  </si>
  <si>
    <t>Расходы по сомнительным долгам, в размере не более 2% НВВ</t>
  </si>
  <si>
    <t>Амортизация основных средств, относящихся к объектам централизованной системы водоснабжения и (или) водоотведения</t>
  </si>
  <si>
    <t>Расходы на арендную плату производственных объектов (лизинговые платежи, концессионная плата) в т.ч. аренда земли</t>
  </si>
  <si>
    <t>8.1.</t>
  </si>
  <si>
    <t>Налог на прибыль</t>
  </si>
  <si>
    <t>8.2.</t>
  </si>
  <si>
    <t>Налог на имущество</t>
  </si>
  <si>
    <t>8.3.</t>
  </si>
  <si>
    <t>Плата за негативное воздействие на окружающую среду</t>
  </si>
  <si>
    <t>8.4.</t>
  </si>
  <si>
    <t>Водный налог и плата за пользование водным объектом</t>
  </si>
  <si>
    <t>8.5.</t>
  </si>
  <si>
    <t>Земельный налог</t>
  </si>
  <si>
    <t>Транспортный налог</t>
  </si>
  <si>
    <t>Прочие налоги и сборы</t>
  </si>
  <si>
    <t>8.6.</t>
  </si>
  <si>
    <t>8.7.</t>
  </si>
  <si>
    <t>Нормативная прибыль</t>
  </si>
  <si>
    <t>Величина нормативной прибыли, п. 31 мет. указаний</t>
  </si>
  <si>
    <t>9.1.</t>
  </si>
  <si>
    <t>9.2.</t>
  </si>
  <si>
    <t>9.3.</t>
  </si>
  <si>
    <t>9.4.</t>
  </si>
  <si>
    <t>9.5.</t>
  </si>
  <si>
    <t xml:space="preserve">Недополученные     доходы/расходы     прошлых периодов  </t>
  </si>
  <si>
    <t xml:space="preserve">ИТОГО НВВ </t>
  </si>
  <si>
    <t>ИТОГО С/С</t>
  </si>
  <si>
    <t>Себестоимость 1 м3</t>
  </si>
  <si>
    <t>Начальник отдела</t>
  </si>
  <si>
    <t>О.С.Шведова</t>
  </si>
  <si>
    <t>9.6.</t>
  </si>
  <si>
    <t>Прибыль на поощрение</t>
  </si>
  <si>
    <t>Расчет тарифа на водоотведение методом экономически обоснованных расходов</t>
  </si>
  <si>
    <t>1.</t>
  </si>
  <si>
    <t xml:space="preserve"> Расходы на текущий       ремонт централизованных   систем водоотведения  либо  объектов, входящих в      состав таких систем      </t>
  </si>
  <si>
    <t xml:space="preserve"> Расходы на капитальный   ремонт централизованных   систем водоотведения либо  объектов, входящих в      состав таких систем      </t>
  </si>
  <si>
    <t>ООО "ШелТЭК"</t>
  </si>
  <si>
    <t>для потребителей ООО "Шелеховский теплоэнергетический комплекс" в пос. Уктур Комсомольского муниципального района
на 2015 год</t>
  </si>
  <si>
    <t>2013 год</t>
  </si>
  <si>
    <t>факт</t>
  </si>
  <si>
    <t>Учтено в тарифе на 2014 год</t>
  </si>
  <si>
    <t>Приложение № 2 к заключению</t>
  </si>
  <si>
    <t>для потребителей ООО "Шелеховский теплоэнергетический комплекс"</t>
  </si>
  <si>
    <t xml:space="preserve">в пос. Уктур Комсомольского муниципального района </t>
  </si>
  <si>
    <t>на 2015 год</t>
  </si>
  <si>
    <t xml:space="preserve">Расчет тарифа на подвоз воды  для потребителей </t>
  </si>
  <si>
    <t>ООО "ШелТЭК" в п. Уктур Комсомольского муниципального района,</t>
  </si>
  <si>
    <t>Ед.        изм.</t>
  </si>
  <si>
    <t xml:space="preserve">Расчет п/прият. </t>
  </si>
  <si>
    <t>Расчет экс.гр.</t>
  </si>
  <si>
    <t>Уд. вес   %</t>
  </si>
  <si>
    <t>Откло- нение</t>
  </si>
  <si>
    <t>тыс. м³</t>
  </si>
  <si>
    <t>жилищные организации</t>
  </si>
  <si>
    <t>«</t>
  </si>
  <si>
    <t>2</t>
  </si>
  <si>
    <t>Прямые расходы всего в т.ч.</t>
  </si>
  <si>
    <t>тыс.  руб.</t>
  </si>
  <si>
    <t>2.1</t>
  </si>
  <si>
    <t>Стоимость воды</t>
  </si>
  <si>
    <t xml:space="preserve">тариф </t>
  </si>
  <si>
    <t>Топливо</t>
  </si>
  <si>
    <t>тыс.руб.</t>
  </si>
  <si>
    <t>дизтопливо</t>
  </si>
  <si>
    <t>т.л</t>
  </si>
  <si>
    <t>цена за единицу</t>
  </si>
  <si>
    <t>бензин</t>
  </si>
  <si>
    <t>моторное масло</t>
  </si>
  <si>
    <t>Электроэнергия</t>
  </si>
  <si>
    <t>т.кВтч</t>
  </si>
  <si>
    <t>Отчисления на  социальные нужды</t>
  </si>
  <si>
    <t>Амортизация</t>
  </si>
  <si>
    <t>2.8.</t>
  </si>
  <si>
    <t>Ремонт и техническое обслуживание основных средств</t>
  </si>
  <si>
    <t>в том числе:</t>
  </si>
  <si>
    <t>2.8.1.</t>
  </si>
  <si>
    <t>ремонт основных средств подрядным способом</t>
  </si>
  <si>
    <t>2.8.2.</t>
  </si>
  <si>
    <t>ремонт основных средств хозяйственным способом</t>
  </si>
  <si>
    <t>материалы</t>
  </si>
  <si>
    <t>заработная плата ремонтного персонала</t>
  </si>
  <si>
    <t>отчисления на соц.нужды</t>
  </si>
  <si>
    <t>2.8.3.</t>
  </si>
  <si>
    <t>материалы на текущее содержание</t>
  </si>
  <si>
    <t>2.9.</t>
  </si>
  <si>
    <t>Цеховые расходы</t>
  </si>
  <si>
    <t>в т.ч. заработная плата цехового персонала</t>
  </si>
  <si>
    <t>отчисления на соцнужды</t>
  </si>
  <si>
    <t>2.10.</t>
  </si>
  <si>
    <t>Общеэксплутационные расходы</t>
  </si>
  <si>
    <t>в т.ч. заработная плата АУП</t>
  </si>
  <si>
    <t>налог на землю</t>
  </si>
  <si>
    <t>2.11.</t>
  </si>
  <si>
    <t>Прочие расходы</t>
  </si>
  <si>
    <t>подтверждающий документ на уплату транспортного налога</t>
  </si>
  <si>
    <t>Итого себестоимость</t>
  </si>
  <si>
    <t>Прибыль</t>
  </si>
  <si>
    <t>прибыль на развитие производство</t>
  </si>
  <si>
    <t xml:space="preserve">из них: капитальные вложения </t>
  </si>
  <si>
    <t>Прибыль на социальное развитие</t>
  </si>
  <si>
    <t>Налоги, сборы, платежи всего</t>
  </si>
  <si>
    <t>в т.ч. на прибыль</t>
  </si>
  <si>
    <t>на имущетво</t>
  </si>
  <si>
    <t>Рентабельность</t>
  </si>
  <si>
    <t>Доходы</t>
  </si>
  <si>
    <t>Себестоимость 1м3</t>
  </si>
  <si>
    <t>Тариф</t>
  </si>
  <si>
    <t>Приложение  №3</t>
  </si>
  <si>
    <t xml:space="preserve">    на 2015 год</t>
  </si>
  <si>
    <t>Факт за 2013 год</t>
  </si>
  <si>
    <t>оборотную ведомость подтвердить факт начисления амортизации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</si>
</sst>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</numFmts>
  <fonts count="35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Arial"/>
      <family val="2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3" fontId="24" fillId="0" borderId="0" applyFont="0" applyFill="0" applyBorder="0" applyAlignment="0" applyProtection="0"/>
    <xf numFmtId="0" fontId="6" fillId="0" borderId="0"/>
  </cellStyleXfs>
  <cellXfs count="27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6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Fill="1" applyAlignment="1"/>
    <xf numFmtId="0" fontId="0" fillId="0" borderId="0" xfId="0" applyAlignment="1"/>
    <xf numFmtId="0" fontId="7" fillId="0" borderId="0" xfId="0" applyFont="1" applyFill="1"/>
    <xf numFmtId="0" fontId="7" fillId="0" borderId="0" xfId="0" applyFont="1"/>
    <xf numFmtId="0" fontId="15" fillId="0" borderId="0" xfId="0" applyFont="1" applyFill="1"/>
    <xf numFmtId="0" fontId="15" fillId="0" borderId="0" xfId="0" applyFont="1"/>
    <xf numFmtId="0" fontId="17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3" borderId="6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top" wrapText="1"/>
    </xf>
    <xf numFmtId="49" fontId="8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top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wrapText="1"/>
    </xf>
    <xf numFmtId="49" fontId="16" fillId="5" borderId="7" xfId="0" applyNumberFormat="1" applyFont="1" applyFill="1" applyBorder="1" applyAlignment="1">
      <alignment vertical="center" wrapText="1"/>
    </xf>
    <xf numFmtId="0" fontId="12" fillId="5" borderId="6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49" fontId="16" fillId="5" borderId="10" xfId="0" applyNumberFormat="1" applyFont="1" applyFill="1" applyBorder="1" applyAlignment="1">
      <alignment vertical="center" wrapText="1"/>
    </xf>
    <xf numFmtId="0" fontId="14" fillId="5" borderId="6" xfId="0" applyFont="1" applyFill="1" applyBorder="1" applyAlignment="1">
      <alignment wrapText="1"/>
    </xf>
    <xf numFmtId="0" fontId="13" fillId="5" borderId="7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top" wrapText="1"/>
    </xf>
    <xf numFmtId="49" fontId="2" fillId="5" borderId="7" xfId="0" applyNumberFormat="1" applyFont="1" applyFill="1" applyBorder="1" applyAlignment="1">
      <alignment vertical="center" wrapText="1"/>
    </xf>
    <xf numFmtId="49" fontId="2" fillId="5" borderId="10" xfId="0" applyNumberFormat="1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vertical="top" wrapText="1"/>
    </xf>
    <xf numFmtId="0" fontId="8" fillId="5" borderId="13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vertical="top" wrapText="1"/>
    </xf>
    <xf numFmtId="0" fontId="8" fillId="5" borderId="10" xfId="0" applyFont="1" applyFill="1" applyBorder="1" applyAlignment="1">
      <alignment horizontal="center" vertical="top" wrapText="1"/>
    </xf>
    <xf numFmtId="49" fontId="13" fillId="5" borderId="6" xfId="0" applyNumberFormat="1" applyFont="1" applyFill="1" applyBorder="1" applyAlignment="1">
      <alignment horizontal="left" vertical="center" wrapText="1"/>
    </xf>
    <xf numFmtId="49" fontId="8" fillId="5" borderId="6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49" fontId="13" fillId="5" borderId="6" xfId="0" applyNumberFormat="1" applyFont="1" applyFill="1" applyBorder="1" applyAlignment="1">
      <alignment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justify" vertical="top" wrapText="1"/>
    </xf>
    <xf numFmtId="0" fontId="13" fillId="5" borderId="6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justify" vertical="top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justify" vertical="top" wrapText="1"/>
    </xf>
    <xf numFmtId="49" fontId="22" fillId="5" borderId="6" xfId="1" applyNumberFormat="1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1" fontId="19" fillId="3" borderId="6" xfId="0" applyNumberFormat="1" applyFont="1" applyFill="1" applyBorder="1" applyAlignment="1">
      <alignment horizontal="center" vertical="top" wrapText="1"/>
    </xf>
    <xf numFmtId="2" fontId="19" fillId="3" borderId="2" xfId="0" applyNumberFormat="1" applyFont="1" applyFill="1" applyBorder="1" applyAlignment="1">
      <alignment horizontal="center" vertical="top" wrapText="1"/>
    </xf>
    <xf numFmtId="164" fontId="22" fillId="3" borderId="6" xfId="0" applyNumberFormat="1" applyFont="1" applyFill="1" applyBorder="1" applyAlignment="1">
      <alignment horizontal="center"/>
    </xf>
    <xf numFmtId="0" fontId="6" fillId="0" borderId="0" xfId="0" applyFont="1"/>
    <xf numFmtId="49" fontId="10" fillId="5" borderId="7" xfId="0" applyNumberFormat="1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top" wrapText="1"/>
    </xf>
    <xf numFmtId="0" fontId="19" fillId="4" borderId="6" xfId="0" applyFont="1" applyFill="1" applyBorder="1" applyAlignment="1">
      <alignment horizontal="center" vertical="top" wrapText="1"/>
    </xf>
    <xf numFmtId="0" fontId="0" fillId="0" borderId="0" xfId="0" applyAlignment="1"/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5" fillId="5" borderId="6" xfId="0" applyFont="1" applyFill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164" fontId="19" fillId="5" borderId="6" xfId="0" applyNumberFormat="1" applyFont="1" applyFill="1" applyBorder="1" applyAlignment="1">
      <alignment horizontal="center" vertical="top" wrapText="1"/>
    </xf>
    <xf numFmtId="164" fontId="19" fillId="5" borderId="2" xfId="0" applyNumberFormat="1" applyFont="1" applyFill="1" applyBorder="1" applyAlignment="1">
      <alignment horizontal="center" vertical="top" wrapText="1"/>
    </xf>
    <xf numFmtId="164" fontId="20" fillId="5" borderId="2" xfId="0" applyNumberFormat="1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top" wrapText="1"/>
    </xf>
    <xf numFmtId="2" fontId="20" fillId="5" borderId="2" xfId="2" applyNumberFormat="1" applyFont="1" applyFill="1" applyBorder="1" applyAlignment="1">
      <alignment horizontal="center" vertical="top" wrapText="1"/>
    </xf>
    <xf numFmtId="2" fontId="19" fillId="5" borderId="2" xfId="0" applyNumberFormat="1" applyFont="1" applyFill="1" applyBorder="1" applyAlignment="1">
      <alignment horizontal="center" vertical="top" wrapText="1"/>
    </xf>
    <xf numFmtId="2" fontId="20" fillId="5" borderId="2" xfId="0" applyNumberFormat="1" applyFont="1" applyFill="1" applyBorder="1" applyAlignment="1">
      <alignment horizontal="center" vertical="top" wrapText="1"/>
    </xf>
    <xf numFmtId="2" fontId="19" fillId="5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0" fillId="4" borderId="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4" fontId="19" fillId="3" borderId="6" xfId="0" applyNumberFormat="1" applyFont="1" applyFill="1" applyBorder="1" applyAlignment="1">
      <alignment horizontal="center" vertical="top" wrapText="1"/>
    </xf>
    <xf numFmtId="164" fontId="19" fillId="3" borderId="2" xfId="0" applyNumberFormat="1" applyFont="1" applyFill="1" applyBorder="1" applyAlignment="1">
      <alignment horizontal="center" vertical="top" wrapText="1"/>
    </xf>
    <xf numFmtId="2" fontId="20" fillId="3" borderId="2" xfId="2" applyNumberFormat="1" applyFont="1" applyFill="1" applyBorder="1" applyAlignment="1">
      <alignment horizontal="center" vertical="top" wrapText="1"/>
    </xf>
    <xf numFmtId="2" fontId="20" fillId="3" borderId="2" xfId="0" applyNumberFormat="1" applyFont="1" applyFill="1" applyBorder="1" applyAlignment="1">
      <alignment horizontal="center" vertical="top" wrapText="1"/>
    </xf>
    <xf numFmtId="2" fontId="19" fillId="3" borderId="6" xfId="0" applyNumberFormat="1" applyFont="1" applyFill="1" applyBorder="1" applyAlignment="1">
      <alignment horizontal="center" vertical="top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2" fontId="20" fillId="4" borderId="2" xfId="2" applyNumberFormat="1" applyFont="1" applyFill="1" applyBorder="1" applyAlignment="1">
      <alignment horizontal="center" vertical="top" wrapText="1"/>
    </xf>
    <xf numFmtId="164" fontId="19" fillId="4" borderId="2" xfId="0" applyNumberFormat="1" applyFont="1" applyFill="1" applyBorder="1" applyAlignment="1">
      <alignment horizontal="center" vertical="top" wrapText="1"/>
    </xf>
    <xf numFmtId="2" fontId="20" fillId="4" borderId="3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2" fontId="20" fillId="4" borderId="2" xfId="0" applyNumberFormat="1" applyFont="1" applyFill="1" applyBorder="1" applyAlignment="1">
      <alignment horizontal="center" vertical="top" wrapText="1"/>
    </xf>
    <xf numFmtId="2" fontId="19" fillId="4" borderId="3" xfId="0" applyNumberFormat="1" applyFont="1" applyFill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center" vertical="top" wrapText="1"/>
    </xf>
    <xf numFmtId="164" fontId="20" fillId="4" borderId="2" xfId="0" applyNumberFormat="1" applyFont="1" applyFill="1" applyBorder="1" applyAlignment="1">
      <alignment horizontal="center" vertical="top" wrapText="1"/>
    </xf>
    <xf numFmtId="0" fontId="19" fillId="4" borderId="3" xfId="0" applyFont="1" applyFill="1" applyBorder="1" applyAlignment="1">
      <alignment horizontal="center" vertical="top" wrapText="1"/>
    </xf>
    <xf numFmtId="2" fontId="19" fillId="4" borderId="6" xfId="0" applyNumberFormat="1" applyFont="1" applyFill="1" applyBorder="1" applyAlignment="1">
      <alignment horizontal="center" vertical="top" wrapText="1"/>
    </xf>
    <xf numFmtId="2" fontId="20" fillId="4" borderId="6" xfId="0" applyNumberFormat="1" applyFont="1" applyFill="1" applyBorder="1" applyAlignment="1">
      <alignment horizontal="center" vertical="top" wrapText="1"/>
    </xf>
    <xf numFmtId="164" fontId="22" fillId="4" borderId="6" xfId="0" applyNumberFormat="1" applyFont="1" applyFill="1" applyBorder="1" applyAlignment="1">
      <alignment horizontal="center" vertical="top"/>
    </xf>
    <xf numFmtId="164" fontId="19" fillId="0" borderId="6" xfId="0" applyNumberFormat="1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" fontId="19" fillId="0" borderId="6" xfId="0" applyNumberFormat="1" applyFont="1" applyFill="1" applyBorder="1" applyAlignment="1">
      <alignment horizontal="center" vertical="top" wrapText="1"/>
    </xf>
    <xf numFmtId="0" fontId="22" fillId="5" borderId="6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20" fillId="5" borderId="6" xfId="0" applyNumberFormat="1" applyFont="1" applyFill="1" applyBorder="1" applyAlignment="1">
      <alignment horizontal="center" vertical="top" wrapText="1"/>
    </xf>
    <xf numFmtId="2" fontId="19" fillId="5" borderId="2" xfId="2" applyNumberFormat="1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43" fontId="19" fillId="5" borderId="2" xfId="2" applyFont="1" applyFill="1" applyBorder="1" applyAlignment="1">
      <alignment horizontal="center" vertical="top" wrapText="1"/>
    </xf>
    <xf numFmtId="164" fontId="19" fillId="5" borderId="2" xfId="2" applyNumberFormat="1" applyFont="1" applyFill="1" applyBorder="1" applyAlignment="1">
      <alignment horizontal="center" vertical="top" wrapText="1"/>
    </xf>
    <xf numFmtId="0" fontId="19" fillId="5" borderId="2" xfId="0" applyNumberFormat="1" applyFont="1" applyFill="1" applyBorder="1" applyAlignment="1">
      <alignment horizontal="center" vertical="top" wrapText="1"/>
    </xf>
    <xf numFmtId="0" fontId="27" fillId="5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top" wrapText="1"/>
    </xf>
    <xf numFmtId="0" fontId="20" fillId="5" borderId="3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164" fontId="20" fillId="5" borderId="8" xfId="0" applyNumberFormat="1" applyFont="1" applyFill="1" applyBorder="1" applyAlignment="1">
      <alignment horizontal="center" vertical="top" wrapText="1"/>
    </xf>
    <xf numFmtId="0" fontId="20" fillId="5" borderId="8" xfId="0" applyFont="1" applyFill="1" applyBorder="1" applyAlignment="1">
      <alignment horizontal="center" vertical="top" wrapText="1"/>
    </xf>
    <xf numFmtId="2" fontId="19" fillId="5" borderId="8" xfId="0" applyNumberFormat="1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2" fontId="20" fillId="3" borderId="3" xfId="0" applyNumberFormat="1" applyFont="1" applyFill="1" applyBorder="1" applyAlignment="1">
      <alignment horizontal="center" vertical="top" wrapText="1"/>
    </xf>
    <xf numFmtId="2" fontId="19" fillId="3" borderId="3" xfId="0" applyNumberFormat="1" applyFont="1" applyFill="1" applyBorder="1" applyAlignment="1">
      <alignment horizontal="center" vertical="top" wrapText="1"/>
    </xf>
    <xf numFmtId="1" fontId="22" fillId="3" borderId="3" xfId="0" applyNumberFormat="1" applyFont="1" applyFill="1" applyBorder="1" applyAlignment="1">
      <alignment horizontal="center" vertical="top" wrapText="1"/>
    </xf>
    <xf numFmtId="0" fontId="6" fillId="0" borderId="0" xfId="3"/>
    <xf numFmtId="0" fontId="5" fillId="0" borderId="15" xfId="3" applyFont="1" applyBorder="1" applyAlignment="1">
      <alignment vertical="top" wrapText="1"/>
    </xf>
    <xf numFmtId="0" fontId="5" fillId="0" borderId="15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164" fontId="30" fillId="0" borderId="15" xfId="3" applyNumberFormat="1" applyFont="1" applyBorder="1" applyAlignment="1">
      <alignment horizontal="center" vertical="center" wrapText="1"/>
    </xf>
    <xf numFmtId="164" fontId="30" fillId="0" borderId="16" xfId="3" applyNumberFormat="1" applyFont="1" applyBorder="1" applyAlignment="1">
      <alignment horizontal="center" vertical="center" wrapText="1"/>
    </xf>
    <xf numFmtId="0" fontId="4" fillId="0" borderId="17" xfId="3" applyFont="1" applyBorder="1" applyAlignment="1">
      <alignment vertical="top" wrapText="1"/>
    </xf>
    <xf numFmtId="0" fontId="4" fillId="0" borderId="17" xfId="3" applyFont="1" applyBorder="1" applyAlignment="1">
      <alignment horizontal="center" vertical="center" wrapText="1"/>
    </xf>
    <xf numFmtId="0" fontId="30" fillId="0" borderId="17" xfId="3" applyFont="1" applyBorder="1" applyAlignment="1">
      <alignment horizontal="center" vertical="center" wrapText="1"/>
    </xf>
    <xf numFmtId="164" fontId="30" fillId="0" borderId="18" xfId="3" applyNumberFormat="1" applyFont="1" applyBorder="1" applyAlignment="1">
      <alignment horizontal="center" vertical="center" wrapText="1"/>
    </xf>
    <xf numFmtId="164" fontId="30" fillId="0" borderId="17" xfId="3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top" wrapText="1"/>
    </xf>
    <xf numFmtId="0" fontId="4" fillId="0" borderId="13" xfId="3" applyFont="1" applyBorder="1" applyAlignment="1">
      <alignment horizontal="center" vertical="center" wrapText="1"/>
    </xf>
    <xf numFmtId="0" fontId="30" fillId="0" borderId="13" xfId="3" applyFont="1" applyBorder="1" applyAlignment="1">
      <alignment horizontal="center" vertical="center" wrapText="1"/>
    </xf>
    <xf numFmtId="164" fontId="30" fillId="0" borderId="19" xfId="3" applyNumberFormat="1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6" xfId="3" applyFont="1" applyBorder="1" applyAlignment="1">
      <alignment vertical="top" wrapText="1"/>
    </xf>
    <xf numFmtId="164" fontId="30" fillId="0" borderId="6" xfId="3" applyNumberFormat="1" applyFont="1" applyBorder="1" applyAlignment="1">
      <alignment horizontal="center" vertical="center" wrapText="1"/>
    </xf>
    <xf numFmtId="0" fontId="30" fillId="0" borderId="6" xfId="3" applyFont="1" applyBorder="1" applyAlignment="1">
      <alignment horizontal="center" vertical="center" wrapText="1"/>
    </xf>
    <xf numFmtId="2" fontId="18" fillId="0" borderId="15" xfId="3" applyNumberFormat="1" applyFont="1" applyBorder="1" applyAlignment="1">
      <alignment horizontal="center" vertical="center" wrapText="1"/>
    </xf>
    <xf numFmtId="43" fontId="30" fillId="0" borderId="13" xfId="3" applyNumberFormat="1" applyFont="1" applyBorder="1" applyAlignment="1">
      <alignment horizontal="left" vertical="center" wrapText="1"/>
    </xf>
    <xf numFmtId="164" fontId="30" fillId="0" borderId="13" xfId="3" applyNumberFormat="1" applyFont="1" applyBorder="1" applyAlignment="1">
      <alignment horizontal="center" vertical="center" wrapText="1"/>
    </xf>
    <xf numFmtId="0" fontId="5" fillId="0" borderId="17" xfId="3" applyFont="1" applyBorder="1" applyAlignment="1">
      <alignment vertical="top" wrapText="1"/>
    </xf>
    <xf numFmtId="2" fontId="31" fillId="0" borderId="17" xfId="3" applyNumberFormat="1" applyFont="1" applyBorder="1" applyAlignment="1">
      <alignment horizontal="center" vertical="center" wrapText="1"/>
    </xf>
    <xf numFmtId="0" fontId="31" fillId="0" borderId="17" xfId="3" applyFont="1" applyBorder="1" applyAlignment="1">
      <alignment horizontal="center" vertical="center" wrapText="1"/>
    </xf>
    <xf numFmtId="164" fontId="31" fillId="0" borderId="17" xfId="3" applyNumberFormat="1" applyFont="1" applyBorder="1" applyAlignment="1">
      <alignment horizontal="center" vertical="center" wrapText="1"/>
    </xf>
    <xf numFmtId="0" fontId="30" fillId="0" borderId="18" xfId="3" applyFont="1" applyBorder="1" applyAlignment="1">
      <alignment horizontal="center" vertical="center" wrapText="1"/>
    </xf>
    <xf numFmtId="2" fontId="31" fillId="0" borderId="18" xfId="3" applyNumberFormat="1" applyFont="1" applyBorder="1" applyAlignment="1">
      <alignment horizontal="center" vertical="center" wrapText="1"/>
    </xf>
    <xf numFmtId="0" fontId="30" fillId="0" borderId="19" xfId="3" applyFont="1" applyBorder="1" applyAlignment="1">
      <alignment horizontal="center" vertical="center" wrapText="1"/>
    </xf>
    <xf numFmtId="0" fontId="30" fillId="0" borderId="16" xfId="3" applyFont="1" applyBorder="1" applyAlignment="1">
      <alignment horizontal="center" vertical="center" wrapText="1"/>
    </xf>
    <xf numFmtId="0" fontId="30" fillId="0" borderId="15" xfId="3" applyFont="1" applyBorder="1" applyAlignment="1">
      <alignment horizontal="center" vertical="center" wrapText="1"/>
    </xf>
    <xf numFmtId="164" fontId="18" fillId="0" borderId="16" xfId="3" applyNumberFormat="1" applyFont="1" applyBorder="1" applyAlignment="1">
      <alignment horizontal="center" vertical="center" wrapText="1"/>
    </xf>
    <xf numFmtId="2" fontId="30" fillId="0" borderId="13" xfId="3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vertical="top" wrapText="1"/>
    </xf>
    <xf numFmtId="0" fontId="5" fillId="0" borderId="6" xfId="3" applyFont="1" applyBorder="1" applyAlignment="1">
      <alignment horizontal="center" vertical="center" wrapText="1"/>
    </xf>
    <xf numFmtId="164" fontId="18" fillId="0" borderId="5" xfId="3" applyNumberFormat="1" applyFont="1" applyBorder="1" applyAlignment="1">
      <alignment horizontal="center" vertical="center" wrapText="1"/>
    </xf>
    <xf numFmtId="2" fontId="18" fillId="0" borderId="6" xfId="3" applyNumberFormat="1" applyFont="1" applyBorder="1" applyAlignment="1">
      <alignment horizontal="center" vertical="center" wrapText="1"/>
    </xf>
    <xf numFmtId="2" fontId="18" fillId="0" borderId="5" xfId="3" applyNumberFormat="1" applyFont="1" applyBorder="1" applyAlignment="1">
      <alignment horizontal="center" vertical="center" wrapText="1"/>
    </xf>
    <xf numFmtId="164" fontId="30" fillId="0" borderId="9" xfId="3" applyNumberFormat="1" applyFont="1" applyBorder="1" applyAlignment="1">
      <alignment horizontal="center" vertical="center" wrapText="1"/>
    </xf>
    <xf numFmtId="164" fontId="30" fillId="0" borderId="5" xfId="3" applyNumberFormat="1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4" xfId="3" applyFont="1" applyBorder="1" applyAlignment="1">
      <alignment vertical="top" wrapText="1"/>
    </xf>
    <xf numFmtId="0" fontId="5" fillId="0" borderId="14" xfId="3" applyFont="1" applyBorder="1" applyAlignment="1">
      <alignment horizontal="center" vertical="center" wrapText="1"/>
    </xf>
    <xf numFmtId="0" fontId="18" fillId="0" borderId="14" xfId="3" applyFont="1" applyBorder="1" applyAlignment="1">
      <alignment horizontal="center" vertical="center" wrapText="1"/>
    </xf>
    <xf numFmtId="164" fontId="30" fillId="0" borderId="14" xfId="3" applyNumberFormat="1" applyFont="1" applyBorder="1" applyAlignment="1">
      <alignment horizontal="center" vertical="center" wrapText="1"/>
    </xf>
    <xf numFmtId="164" fontId="30" fillId="0" borderId="20" xfId="3" applyNumberFormat="1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18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26" fillId="0" borderId="0" xfId="3" applyFont="1"/>
    <xf numFmtId="0" fontId="4" fillId="0" borderId="15" xfId="3" applyFont="1" applyBorder="1" applyAlignment="1">
      <alignment horizontal="center" vertical="center" wrapText="1"/>
    </xf>
    <xf numFmtId="164" fontId="18" fillId="0" borderId="15" xfId="3" applyNumberFormat="1" applyFont="1" applyBorder="1" applyAlignment="1">
      <alignment horizontal="center" vertical="center" wrapText="1"/>
    </xf>
    <xf numFmtId="0" fontId="6" fillId="0" borderId="0" xfId="3" applyFont="1"/>
    <xf numFmtId="0" fontId="5" fillId="0" borderId="6" xfId="3" applyFont="1" applyBorder="1" applyAlignment="1">
      <alignment horizontal="justify" vertical="top" wrapText="1"/>
    </xf>
    <xf numFmtId="1" fontId="30" fillId="0" borderId="6" xfId="3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horizontal="justify" vertical="top" wrapText="1"/>
    </xf>
    <xf numFmtId="2" fontId="30" fillId="0" borderId="15" xfId="3" applyNumberFormat="1" applyFont="1" applyBorder="1" applyAlignment="1">
      <alignment horizontal="center" vertical="center" wrapText="1"/>
    </xf>
    <xf numFmtId="0" fontId="4" fillId="0" borderId="17" xfId="3" applyFont="1" applyBorder="1" applyAlignment="1">
      <alignment horizontal="justify" vertical="top" wrapText="1"/>
    </xf>
    <xf numFmtId="2" fontId="30" fillId="0" borderId="17" xfId="3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horizontal="justify" vertical="top" wrapText="1"/>
    </xf>
    <xf numFmtId="0" fontId="4" fillId="0" borderId="6" xfId="3" applyFont="1" applyBorder="1" applyAlignment="1">
      <alignment horizontal="justify" vertical="top" wrapText="1"/>
    </xf>
    <xf numFmtId="9" fontId="30" fillId="0" borderId="5" xfId="3" applyNumberFormat="1" applyFont="1" applyBorder="1" applyAlignment="1">
      <alignment horizontal="center" vertical="center" wrapText="1"/>
    </xf>
    <xf numFmtId="0" fontId="32" fillId="0" borderId="6" xfId="3" applyFont="1" applyBorder="1" applyAlignment="1">
      <alignment horizontal="left" vertical="center" wrapText="1"/>
    </xf>
    <xf numFmtId="2" fontId="30" fillId="0" borderId="5" xfId="3" applyNumberFormat="1" applyFont="1" applyBorder="1" applyAlignment="1">
      <alignment horizontal="center" vertical="center" wrapText="1"/>
    </xf>
    <xf numFmtId="2" fontId="30" fillId="0" borderId="6" xfId="3" applyNumberFormat="1" applyFont="1" applyBorder="1" applyAlignment="1">
      <alignment horizontal="center" vertical="center" wrapText="1"/>
    </xf>
    <xf numFmtId="2" fontId="33" fillId="0" borderId="6" xfId="3" applyNumberFormat="1" applyFont="1" applyBorder="1" applyAlignment="1">
      <alignment horizontal="center" vertical="center" wrapText="1"/>
    </xf>
    <xf numFmtId="2" fontId="34" fillId="0" borderId="6" xfId="3" applyNumberFormat="1" applyFont="1" applyBorder="1" applyAlignment="1">
      <alignment horizontal="center" vertical="center" wrapText="1"/>
    </xf>
    <xf numFmtId="0" fontId="6" fillId="0" borderId="0" xfId="3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164" fontId="4" fillId="0" borderId="17" xfId="3" applyNumberFormat="1" applyFont="1" applyBorder="1" applyAlignment="1">
      <alignment horizontal="center" vertical="center" wrapText="1"/>
    </xf>
    <xf numFmtId="164" fontId="5" fillId="0" borderId="15" xfId="3" applyNumberFormat="1" applyFont="1" applyBorder="1" applyAlignment="1">
      <alignment horizontal="center" vertical="center" wrapText="1"/>
    </xf>
    <xf numFmtId="0" fontId="18" fillId="0" borderId="6" xfId="3" applyNumberFormat="1" applyFont="1" applyBorder="1" applyAlignment="1">
      <alignment horizontal="center" vertical="center" wrapText="1"/>
    </xf>
    <xf numFmtId="165" fontId="30" fillId="0" borderId="17" xfId="3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166" fontId="19" fillId="4" borderId="6" xfId="2" applyNumberFormat="1" applyFont="1" applyFill="1" applyBorder="1" applyAlignment="1">
      <alignment horizontal="center" vertical="top" wrapText="1"/>
    </xf>
    <xf numFmtId="0" fontId="27" fillId="5" borderId="6" xfId="0" applyFont="1" applyFill="1" applyBorder="1"/>
    <xf numFmtId="164" fontId="22" fillId="4" borderId="6" xfId="0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vertical="top" wrapText="1"/>
    </xf>
    <xf numFmtId="0" fontId="4" fillId="0" borderId="2" xfId="3" applyFont="1" applyBorder="1" applyAlignment="1">
      <alignment horizontal="center" vertical="center" wrapText="1"/>
    </xf>
    <xf numFmtId="0" fontId="6" fillId="0" borderId="7" xfId="3" applyBorder="1" applyAlignment="1">
      <alignment horizontal="center" vertical="center" wrapText="1"/>
    </xf>
    <xf numFmtId="0" fontId="6" fillId="0" borderId="10" xfId="3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6" fillId="0" borderId="2" xfId="3" applyBorder="1" applyAlignment="1">
      <alignment horizontal="center" vertical="center" wrapText="1"/>
    </xf>
    <xf numFmtId="16" fontId="4" fillId="0" borderId="2" xfId="3" applyNumberFormat="1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6" fillId="0" borderId="0" xfId="3" applyAlignment="1">
      <alignment horizontal="center"/>
    </xf>
    <xf numFmtId="0" fontId="5" fillId="0" borderId="2" xfId="3" applyFont="1" applyBorder="1" applyAlignment="1">
      <alignment horizontal="center" vertical="top" wrapText="1"/>
    </xf>
    <xf numFmtId="0" fontId="5" fillId="0" borderId="10" xfId="3" applyFont="1" applyBorder="1" applyAlignment="1">
      <alignment horizontal="center" vertical="top" wrapText="1"/>
    </xf>
    <xf numFmtId="0" fontId="21" fillId="0" borderId="0" xfId="3" applyFont="1" applyAlignment="1">
      <alignment horizontal="center"/>
    </xf>
    <xf numFmtId="0" fontId="21" fillId="0" borderId="0" xfId="3" applyFont="1" applyBorder="1" applyAlignment="1">
      <alignment horizontal="center" wrapText="1"/>
    </xf>
    <xf numFmtId="0" fontId="21" fillId="0" borderId="0" xfId="3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5" fillId="0" borderId="5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vertical="top" wrapText="1"/>
    </xf>
    <xf numFmtId="0" fontId="29" fillId="0" borderId="9" xfId="3" applyFont="1" applyBorder="1" applyAlignment="1">
      <alignment horizontal="center" wrapText="1"/>
    </xf>
    <xf numFmtId="0" fontId="9" fillId="0" borderId="12" xfId="3" applyFont="1" applyBorder="1" applyAlignment="1">
      <alignment horizontal="center"/>
    </xf>
    <xf numFmtId="0" fontId="4" fillId="0" borderId="0" xfId="3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8" fillId="0" borderId="0" xfId="0" applyFont="1" applyAlignment="1"/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4">
    <cellStyle name="20% - Акцент2" xfId="1" builtinId="34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J82"/>
  <sheetViews>
    <sheetView topLeftCell="A50" zoomScale="110" zoomScaleNormal="110" workbookViewId="0">
      <selection sqref="A1:I79"/>
    </sheetView>
  </sheetViews>
  <sheetFormatPr defaultRowHeight="12.75"/>
  <cols>
    <col min="1" max="1" width="5.5703125" style="142" customWidth="1"/>
    <col min="2" max="2" width="25.140625" style="142" customWidth="1"/>
    <col min="3" max="4" width="8.7109375" style="142" customWidth="1"/>
    <col min="5" max="5" width="7.85546875" style="142" customWidth="1"/>
    <col min="6" max="6" width="9.42578125" style="142" customWidth="1"/>
    <col min="7" max="7" width="10.7109375" style="142" customWidth="1"/>
    <col min="8" max="8" width="6.42578125" style="142" customWidth="1"/>
    <col min="9" max="9" width="6.28515625" style="142" customWidth="1"/>
    <col min="10" max="258" width="9.140625" style="142"/>
    <col min="259" max="259" width="5.5703125" style="142" customWidth="1"/>
    <col min="260" max="260" width="25.140625" style="142" customWidth="1"/>
    <col min="261" max="261" width="8.7109375" style="142" customWidth="1"/>
    <col min="262" max="262" width="10.5703125" style="142" customWidth="1"/>
    <col min="263" max="263" width="10.7109375" style="142" customWidth="1"/>
    <col min="264" max="264" width="10.42578125" style="142" bestFit="1" customWidth="1"/>
    <col min="265" max="514" width="9.140625" style="142"/>
    <col min="515" max="515" width="5.5703125" style="142" customWidth="1"/>
    <col min="516" max="516" width="25.140625" style="142" customWidth="1"/>
    <col min="517" max="517" width="8.7109375" style="142" customWidth="1"/>
    <col min="518" max="518" width="10.5703125" style="142" customWidth="1"/>
    <col min="519" max="519" width="10.7109375" style="142" customWidth="1"/>
    <col min="520" max="520" width="10.42578125" style="142" bestFit="1" customWidth="1"/>
    <col min="521" max="770" width="9.140625" style="142"/>
    <col min="771" max="771" width="5.5703125" style="142" customWidth="1"/>
    <col min="772" max="772" width="25.140625" style="142" customWidth="1"/>
    <col min="773" max="773" width="8.7109375" style="142" customWidth="1"/>
    <col min="774" max="774" width="10.5703125" style="142" customWidth="1"/>
    <col min="775" max="775" width="10.7109375" style="142" customWidth="1"/>
    <col min="776" max="776" width="10.42578125" style="142" bestFit="1" customWidth="1"/>
    <col min="777" max="1026" width="9.140625" style="142"/>
    <col min="1027" max="1027" width="5.5703125" style="142" customWidth="1"/>
    <col min="1028" max="1028" width="25.140625" style="142" customWidth="1"/>
    <col min="1029" max="1029" width="8.7109375" style="142" customWidth="1"/>
    <col min="1030" max="1030" width="10.5703125" style="142" customWidth="1"/>
    <col min="1031" max="1031" width="10.7109375" style="142" customWidth="1"/>
    <col min="1032" max="1032" width="10.42578125" style="142" bestFit="1" customWidth="1"/>
    <col min="1033" max="1282" width="9.140625" style="142"/>
    <col min="1283" max="1283" width="5.5703125" style="142" customWidth="1"/>
    <col min="1284" max="1284" width="25.140625" style="142" customWidth="1"/>
    <col min="1285" max="1285" width="8.7109375" style="142" customWidth="1"/>
    <col min="1286" max="1286" width="10.5703125" style="142" customWidth="1"/>
    <col min="1287" max="1287" width="10.7109375" style="142" customWidth="1"/>
    <col min="1288" max="1288" width="10.42578125" style="142" bestFit="1" customWidth="1"/>
    <col min="1289" max="1538" width="9.140625" style="142"/>
    <col min="1539" max="1539" width="5.5703125" style="142" customWidth="1"/>
    <col min="1540" max="1540" width="25.140625" style="142" customWidth="1"/>
    <col min="1541" max="1541" width="8.7109375" style="142" customWidth="1"/>
    <col min="1542" max="1542" width="10.5703125" style="142" customWidth="1"/>
    <col min="1543" max="1543" width="10.7109375" style="142" customWidth="1"/>
    <col min="1544" max="1544" width="10.42578125" style="142" bestFit="1" customWidth="1"/>
    <col min="1545" max="1794" width="9.140625" style="142"/>
    <col min="1795" max="1795" width="5.5703125" style="142" customWidth="1"/>
    <col min="1796" max="1796" width="25.140625" style="142" customWidth="1"/>
    <col min="1797" max="1797" width="8.7109375" style="142" customWidth="1"/>
    <col min="1798" max="1798" width="10.5703125" style="142" customWidth="1"/>
    <col min="1799" max="1799" width="10.7109375" style="142" customWidth="1"/>
    <col min="1800" max="1800" width="10.42578125" style="142" bestFit="1" customWidth="1"/>
    <col min="1801" max="2050" width="9.140625" style="142"/>
    <col min="2051" max="2051" width="5.5703125" style="142" customWidth="1"/>
    <col min="2052" max="2052" width="25.140625" style="142" customWidth="1"/>
    <col min="2053" max="2053" width="8.7109375" style="142" customWidth="1"/>
    <col min="2054" max="2054" width="10.5703125" style="142" customWidth="1"/>
    <col min="2055" max="2055" width="10.7109375" style="142" customWidth="1"/>
    <col min="2056" max="2056" width="10.42578125" style="142" bestFit="1" customWidth="1"/>
    <col min="2057" max="2306" width="9.140625" style="142"/>
    <col min="2307" max="2307" width="5.5703125" style="142" customWidth="1"/>
    <col min="2308" max="2308" width="25.140625" style="142" customWidth="1"/>
    <col min="2309" max="2309" width="8.7109375" style="142" customWidth="1"/>
    <col min="2310" max="2310" width="10.5703125" style="142" customWidth="1"/>
    <col min="2311" max="2311" width="10.7109375" style="142" customWidth="1"/>
    <col min="2312" max="2312" width="10.42578125" style="142" bestFit="1" customWidth="1"/>
    <col min="2313" max="2562" width="9.140625" style="142"/>
    <col min="2563" max="2563" width="5.5703125" style="142" customWidth="1"/>
    <col min="2564" max="2564" width="25.140625" style="142" customWidth="1"/>
    <col min="2565" max="2565" width="8.7109375" style="142" customWidth="1"/>
    <col min="2566" max="2566" width="10.5703125" style="142" customWidth="1"/>
    <col min="2567" max="2567" width="10.7109375" style="142" customWidth="1"/>
    <col min="2568" max="2568" width="10.42578125" style="142" bestFit="1" customWidth="1"/>
    <col min="2569" max="2818" width="9.140625" style="142"/>
    <col min="2819" max="2819" width="5.5703125" style="142" customWidth="1"/>
    <col min="2820" max="2820" width="25.140625" style="142" customWidth="1"/>
    <col min="2821" max="2821" width="8.7109375" style="142" customWidth="1"/>
    <col min="2822" max="2822" width="10.5703125" style="142" customWidth="1"/>
    <col min="2823" max="2823" width="10.7109375" style="142" customWidth="1"/>
    <col min="2824" max="2824" width="10.42578125" style="142" bestFit="1" customWidth="1"/>
    <col min="2825" max="3074" width="9.140625" style="142"/>
    <col min="3075" max="3075" width="5.5703125" style="142" customWidth="1"/>
    <col min="3076" max="3076" width="25.140625" style="142" customWidth="1"/>
    <col min="3077" max="3077" width="8.7109375" style="142" customWidth="1"/>
    <col min="3078" max="3078" width="10.5703125" style="142" customWidth="1"/>
    <col min="3079" max="3079" width="10.7109375" style="142" customWidth="1"/>
    <col min="3080" max="3080" width="10.42578125" style="142" bestFit="1" customWidth="1"/>
    <col min="3081" max="3330" width="9.140625" style="142"/>
    <col min="3331" max="3331" width="5.5703125" style="142" customWidth="1"/>
    <col min="3332" max="3332" width="25.140625" style="142" customWidth="1"/>
    <col min="3333" max="3333" width="8.7109375" style="142" customWidth="1"/>
    <col min="3334" max="3334" width="10.5703125" style="142" customWidth="1"/>
    <col min="3335" max="3335" width="10.7109375" style="142" customWidth="1"/>
    <col min="3336" max="3336" width="10.42578125" style="142" bestFit="1" customWidth="1"/>
    <col min="3337" max="3586" width="9.140625" style="142"/>
    <col min="3587" max="3587" width="5.5703125" style="142" customWidth="1"/>
    <col min="3588" max="3588" width="25.140625" style="142" customWidth="1"/>
    <col min="3589" max="3589" width="8.7109375" style="142" customWidth="1"/>
    <col min="3590" max="3590" width="10.5703125" style="142" customWidth="1"/>
    <col min="3591" max="3591" width="10.7109375" style="142" customWidth="1"/>
    <col min="3592" max="3592" width="10.42578125" style="142" bestFit="1" customWidth="1"/>
    <col min="3593" max="3842" width="9.140625" style="142"/>
    <col min="3843" max="3843" width="5.5703125" style="142" customWidth="1"/>
    <col min="3844" max="3844" width="25.140625" style="142" customWidth="1"/>
    <col min="3845" max="3845" width="8.7109375" style="142" customWidth="1"/>
    <col min="3846" max="3846" width="10.5703125" style="142" customWidth="1"/>
    <col min="3847" max="3847" width="10.7109375" style="142" customWidth="1"/>
    <col min="3848" max="3848" width="10.42578125" style="142" bestFit="1" customWidth="1"/>
    <col min="3849" max="4098" width="9.140625" style="142"/>
    <col min="4099" max="4099" width="5.5703125" style="142" customWidth="1"/>
    <col min="4100" max="4100" width="25.140625" style="142" customWidth="1"/>
    <col min="4101" max="4101" width="8.7109375" style="142" customWidth="1"/>
    <col min="4102" max="4102" width="10.5703125" style="142" customWidth="1"/>
    <col min="4103" max="4103" width="10.7109375" style="142" customWidth="1"/>
    <col min="4104" max="4104" width="10.42578125" style="142" bestFit="1" customWidth="1"/>
    <col min="4105" max="4354" width="9.140625" style="142"/>
    <col min="4355" max="4355" width="5.5703125" style="142" customWidth="1"/>
    <col min="4356" max="4356" width="25.140625" style="142" customWidth="1"/>
    <col min="4357" max="4357" width="8.7109375" style="142" customWidth="1"/>
    <col min="4358" max="4358" width="10.5703125" style="142" customWidth="1"/>
    <col min="4359" max="4359" width="10.7109375" style="142" customWidth="1"/>
    <col min="4360" max="4360" width="10.42578125" style="142" bestFit="1" customWidth="1"/>
    <col min="4361" max="4610" width="9.140625" style="142"/>
    <col min="4611" max="4611" width="5.5703125" style="142" customWidth="1"/>
    <col min="4612" max="4612" width="25.140625" style="142" customWidth="1"/>
    <col min="4613" max="4613" width="8.7109375" style="142" customWidth="1"/>
    <col min="4614" max="4614" width="10.5703125" style="142" customWidth="1"/>
    <col min="4615" max="4615" width="10.7109375" style="142" customWidth="1"/>
    <col min="4616" max="4616" width="10.42578125" style="142" bestFit="1" customWidth="1"/>
    <col min="4617" max="4866" width="9.140625" style="142"/>
    <col min="4867" max="4867" width="5.5703125" style="142" customWidth="1"/>
    <col min="4868" max="4868" width="25.140625" style="142" customWidth="1"/>
    <col min="4869" max="4869" width="8.7109375" style="142" customWidth="1"/>
    <col min="4870" max="4870" width="10.5703125" style="142" customWidth="1"/>
    <col min="4871" max="4871" width="10.7109375" style="142" customWidth="1"/>
    <col min="4872" max="4872" width="10.42578125" style="142" bestFit="1" customWidth="1"/>
    <col min="4873" max="5122" width="9.140625" style="142"/>
    <col min="5123" max="5123" width="5.5703125" style="142" customWidth="1"/>
    <col min="5124" max="5124" width="25.140625" style="142" customWidth="1"/>
    <col min="5125" max="5125" width="8.7109375" style="142" customWidth="1"/>
    <col min="5126" max="5126" width="10.5703125" style="142" customWidth="1"/>
    <col min="5127" max="5127" width="10.7109375" style="142" customWidth="1"/>
    <col min="5128" max="5128" width="10.42578125" style="142" bestFit="1" customWidth="1"/>
    <col min="5129" max="5378" width="9.140625" style="142"/>
    <col min="5379" max="5379" width="5.5703125" style="142" customWidth="1"/>
    <col min="5380" max="5380" width="25.140625" style="142" customWidth="1"/>
    <col min="5381" max="5381" width="8.7109375" style="142" customWidth="1"/>
    <col min="5382" max="5382" width="10.5703125" style="142" customWidth="1"/>
    <col min="5383" max="5383" width="10.7109375" style="142" customWidth="1"/>
    <col min="5384" max="5384" width="10.42578125" style="142" bestFit="1" customWidth="1"/>
    <col min="5385" max="5634" width="9.140625" style="142"/>
    <col min="5635" max="5635" width="5.5703125" style="142" customWidth="1"/>
    <col min="5636" max="5636" width="25.140625" style="142" customWidth="1"/>
    <col min="5637" max="5637" width="8.7109375" style="142" customWidth="1"/>
    <col min="5638" max="5638" width="10.5703125" style="142" customWidth="1"/>
    <col min="5639" max="5639" width="10.7109375" style="142" customWidth="1"/>
    <col min="5640" max="5640" width="10.42578125" style="142" bestFit="1" customWidth="1"/>
    <col min="5641" max="5890" width="9.140625" style="142"/>
    <col min="5891" max="5891" width="5.5703125" style="142" customWidth="1"/>
    <col min="5892" max="5892" width="25.140625" style="142" customWidth="1"/>
    <col min="5893" max="5893" width="8.7109375" style="142" customWidth="1"/>
    <col min="5894" max="5894" width="10.5703125" style="142" customWidth="1"/>
    <col min="5895" max="5895" width="10.7109375" style="142" customWidth="1"/>
    <col min="5896" max="5896" width="10.42578125" style="142" bestFit="1" customWidth="1"/>
    <col min="5897" max="6146" width="9.140625" style="142"/>
    <col min="6147" max="6147" width="5.5703125" style="142" customWidth="1"/>
    <col min="6148" max="6148" width="25.140625" style="142" customWidth="1"/>
    <col min="6149" max="6149" width="8.7109375" style="142" customWidth="1"/>
    <col min="6150" max="6150" width="10.5703125" style="142" customWidth="1"/>
    <col min="6151" max="6151" width="10.7109375" style="142" customWidth="1"/>
    <col min="6152" max="6152" width="10.42578125" style="142" bestFit="1" customWidth="1"/>
    <col min="6153" max="6402" width="9.140625" style="142"/>
    <col min="6403" max="6403" width="5.5703125" style="142" customWidth="1"/>
    <col min="6404" max="6404" width="25.140625" style="142" customWidth="1"/>
    <col min="6405" max="6405" width="8.7109375" style="142" customWidth="1"/>
    <col min="6406" max="6406" width="10.5703125" style="142" customWidth="1"/>
    <col min="6407" max="6407" width="10.7109375" style="142" customWidth="1"/>
    <col min="6408" max="6408" width="10.42578125" style="142" bestFit="1" customWidth="1"/>
    <col min="6409" max="6658" width="9.140625" style="142"/>
    <col min="6659" max="6659" width="5.5703125" style="142" customWidth="1"/>
    <col min="6660" max="6660" width="25.140625" style="142" customWidth="1"/>
    <col min="6661" max="6661" width="8.7109375" style="142" customWidth="1"/>
    <col min="6662" max="6662" width="10.5703125" style="142" customWidth="1"/>
    <col min="6663" max="6663" width="10.7109375" style="142" customWidth="1"/>
    <col min="6664" max="6664" width="10.42578125" style="142" bestFit="1" customWidth="1"/>
    <col min="6665" max="6914" width="9.140625" style="142"/>
    <col min="6915" max="6915" width="5.5703125" style="142" customWidth="1"/>
    <col min="6916" max="6916" width="25.140625" style="142" customWidth="1"/>
    <col min="6917" max="6917" width="8.7109375" style="142" customWidth="1"/>
    <col min="6918" max="6918" width="10.5703125" style="142" customWidth="1"/>
    <col min="6919" max="6919" width="10.7109375" style="142" customWidth="1"/>
    <col min="6920" max="6920" width="10.42578125" style="142" bestFit="1" customWidth="1"/>
    <col min="6921" max="7170" width="9.140625" style="142"/>
    <col min="7171" max="7171" width="5.5703125" style="142" customWidth="1"/>
    <col min="7172" max="7172" width="25.140625" style="142" customWidth="1"/>
    <col min="7173" max="7173" width="8.7109375" style="142" customWidth="1"/>
    <col min="7174" max="7174" width="10.5703125" style="142" customWidth="1"/>
    <col min="7175" max="7175" width="10.7109375" style="142" customWidth="1"/>
    <col min="7176" max="7176" width="10.42578125" style="142" bestFit="1" customWidth="1"/>
    <col min="7177" max="7426" width="9.140625" style="142"/>
    <col min="7427" max="7427" width="5.5703125" style="142" customWidth="1"/>
    <col min="7428" max="7428" width="25.140625" style="142" customWidth="1"/>
    <col min="7429" max="7429" width="8.7109375" style="142" customWidth="1"/>
    <col min="7430" max="7430" width="10.5703125" style="142" customWidth="1"/>
    <col min="7431" max="7431" width="10.7109375" style="142" customWidth="1"/>
    <col min="7432" max="7432" width="10.42578125" style="142" bestFit="1" customWidth="1"/>
    <col min="7433" max="7682" width="9.140625" style="142"/>
    <col min="7683" max="7683" width="5.5703125" style="142" customWidth="1"/>
    <col min="7684" max="7684" width="25.140625" style="142" customWidth="1"/>
    <col min="7685" max="7685" width="8.7109375" style="142" customWidth="1"/>
    <col min="7686" max="7686" width="10.5703125" style="142" customWidth="1"/>
    <col min="7687" max="7687" width="10.7109375" style="142" customWidth="1"/>
    <col min="7688" max="7688" width="10.42578125" style="142" bestFit="1" customWidth="1"/>
    <col min="7689" max="7938" width="9.140625" style="142"/>
    <col min="7939" max="7939" width="5.5703125" style="142" customWidth="1"/>
    <col min="7940" max="7940" width="25.140625" style="142" customWidth="1"/>
    <col min="7941" max="7941" width="8.7109375" style="142" customWidth="1"/>
    <col min="7942" max="7942" width="10.5703125" style="142" customWidth="1"/>
    <col min="7943" max="7943" width="10.7109375" style="142" customWidth="1"/>
    <col min="7944" max="7944" width="10.42578125" style="142" bestFit="1" customWidth="1"/>
    <col min="7945" max="8194" width="9.140625" style="142"/>
    <col min="8195" max="8195" width="5.5703125" style="142" customWidth="1"/>
    <col min="8196" max="8196" width="25.140625" style="142" customWidth="1"/>
    <col min="8197" max="8197" width="8.7109375" style="142" customWidth="1"/>
    <col min="8198" max="8198" width="10.5703125" style="142" customWidth="1"/>
    <col min="8199" max="8199" width="10.7109375" style="142" customWidth="1"/>
    <col min="8200" max="8200" width="10.42578125" style="142" bestFit="1" customWidth="1"/>
    <col min="8201" max="8450" width="9.140625" style="142"/>
    <col min="8451" max="8451" width="5.5703125" style="142" customWidth="1"/>
    <col min="8452" max="8452" width="25.140625" style="142" customWidth="1"/>
    <col min="8453" max="8453" width="8.7109375" style="142" customWidth="1"/>
    <col min="8454" max="8454" width="10.5703125" style="142" customWidth="1"/>
    <col min="8455" max="8455" width="10.7109375" style="142" customWidth="1"/>
    <col min="8456" max="8456" width="10.42578125" style="142" bestFit="1" customWidth="1"/>
    <col min="8457" max="8706" width="9.140625" style="142"/>
    <col min="8707" max="8707" width="5.5703125" style="142" customWidth="1"/>
    <col min="8708" max="8708" width="25.140625" style="142" customWidth="1"/>
    <col min="8709" max="8709" width="8.7109375" style="142" customWidth="1"/>
    <col min="8710" max="8710" width="10.5703125" style="142" customWidth="1"/>
    <col min="8711" max="8711" width="10.7109375" style="142" customWidth="1"/>
    <col min="8712" max="8712" width="10.42578125" style="142" bestFit="1" customWidth="1"/>
    <col min="8713" max="8962" width="9.140625" style="142"/>
    <col min="8963" max="8963" width="5.5703125" style="142" customWidth="1"/>
    <col min="8964" max="8964" width="25.140625" style="142" customWidth="1"/>
    <col min="8965" max="8965" width="8.7109375" style="142" customWidth="1"/>
    <col min="8966" max="8966" width="10.5703125" style="142" customWidth="1"/>
    <col min="8967" max="8967" width="10.7109375" style="142" customWidth="1"/>
    <col min="8968" max="8968" width="10.42578125" style="142" bestFit="1" customWidth="1"/>
    <col min="8969" max="9218" width="9.140625" style="142"/>
    <col min="9219" max="9219" width="5.5703125" style="142" customWidth="1"/>
    <col min="9220" max="9220" width="25.140625" style="142" customWidth="1"/>
    <col min="9221" max="9221" width="8.7109375" style="142" customWidth="1"/>
    <col min="9222" max="9222" width="10.5703125" style="142" customWidth="1"/>
    <col min="9223" max="9223" width="10.7109375" style="142" customWidth="1"/>
    <col min="9224" max="9224" width="10.42578125" style="142" bestFit="1" customWidth="1"/>
    <col min="9225" max="9474" width="9.140625" style="142"/>
    <col min="9475" max="9475" width="5.5703125" style="142" customWidth="1"/>
    <col min="9476" max="9476" width="25.140625" style="142" customWidth="1"/>
    <col min="9477" max="9477" width="8.7109375" style="142" customWidth="1"/>
    <col min="9478" max="9478" width="10.5703125" style="142" customWidth="1"/>
    <col min="9479" max="9479" width="10.7109375" style="142" customWidth="1"/>
    <col min="9480" max="9480" width="10.42578125" style="142" bestFit="1" customWidth="1"/>
    <col min="9481" max="9730" width="9.140625" style="142"/>
    <col min="9731" max="9731" width="5.5703125" style="142" customWidth="1"/>
    <col min="9732" max="9732" width="25.140625" style="142" customWidth="1"/>
    <col min="9733" max="9733" width="8.7109375" style="142" customWidth="1"/>
    <col min="9734" max="9734" width="10.5703125" style="142" customWidth="1"/>
    <col min="9735" max="9735" width="10.7109375" style="142" customWidth="1"/>
    <col min="9736" max="9736" width="10.42578125" style="142" bestFit="1" customWidth="1"/>
    <col min="9737" max="9986" width="9.140625" style="142"/>
    <col min="9987" max="9987" width="5.5703125" style="142" customWidth="1"/>
    <col min="9988" max="9988" width="25.140625" style="142" customWidth="1"/>
    <col min="9989" max="9989" width="8.7109375" style="142" customWidth="1"/>
    <col min="9990" max="9990" width="10.5703125" style="142" customWidth="1"/>
    <col min="9991" max="9991" width="10.7109375" style="142" customWidth="1"/>
    <col min="9992" max="9992" width="10.42578125" style="142" bestFit="1" customWidth="1"/>
    <col min="9993" max="10242" width="9.140625" style="142"/>
    <col min="10243" max="10243" width="5.5703125" style="142" customWidth="1"/>
    <col min="10244" max="10244" width="25.140625" style="142" customWidth="1"/>
    <col min="10245" max="10245" width="8.7109375" style="142" customWidth="1"/>
    <col min="10246" max="10246" width="10.5703125" style="142" customWidth="1"/>
    <col min="10247" max="10247" width="10.7109375" style="142" customWidth="1"/>
    <col min="10248" max="10248" width="10.42578125" style="142" bestFit="1" customWidth="1"/>
    <col min="10249" max="10498" width="9.140625" style="142"/>
    <col min="10499" max="10499" width="5.5703125" style="142" customWidth="1"/>
    <col min="10500" max="10500" width="25.140625" style="142" customWidth="1"/>
    <col min="10501" max="10501" width="8.7109375" style="142" customWidth="1"/>
    <col min="10502" max="10502" width="10.5703125" style="142" customWidth="1"/>
    <col min="10503" max="10503" width="10.7109375" style="142" customWidth="1"/>
    <col min="10504" max="10504" width="10.42578125" style="142" bestFit="1" customWidth="1"/>
    <col min="10505" max="10754" width="9.140625" style="142"/>
    <col min="10755" max="10755" width="5.5703125" style="142" customWidth="1"/>
    <col min="10756" max="10756" width="25.140625" style="142" customWidth="1"/>
    <col min="10757" max="10757" width="8.7109375" style="142" customWidth="1"/>
    <col min="10758" max="10758" width="10.5703125" style="142" customWidth="1"/>
    <col min="10759" max="10759" width="10.7109375" style="142" customWidth="1"/>
    <col min="10760" max="10760" width="10.42578125" style="142" bestFit="1" customWidth="1"/>
    <col min="10761" max="11010" width="9.140625" style="142"/>
    <col min="11011" max="11011" width="5.5703125" style="142" customWidth="1"/>
    <col min="11012" max="11012" width="25.140625" style="142" customWidth="1"/>
    <col min="11013" max="11013" width="8.7109375" style="142" customWidth="1"/>
    <col min="11014" max="11014" width="10.5703125" style="142" customWidth="1"/>
    <col min="11015" max="11015" width="10.7109375" style="142" customWidth="1"/>
    <col min="11016" max="11016" width="10.42578125" style="142" bestFit="1" customWidth="1"/>
    <col min="11017" max="11266" width="9.140625" style="142"/>
    <col min="11267" max="11267" width="5.5703125" style="142" customWidth="1"/>
    <col min="11268" max="11268" width="25.140625" style="142" customWidth="1"/>
    <col min="11269" max="11269" width="8.7109375" style="142" customWidth="1"/>
    <col min="11270" max="11270" width="10.5703125" style="142" customWidth="1"/>
    <col min="11271" max="11271" width="10.7109375" style="142" customWidth="1"/>
    <col min="11272" max="11272" width="10.42578125" style="142" bestFit="1" customWidth="1"/>
    <col min="11273" max="11522" width="9.140625" style="142"/>
    <col min="11523" max="11523" width="5.5703125" style="142" customWidth="1"/>
    <col min="11524" max="11524" width="25.140625" style="142" customWidth="1"/>
    <col min="11525" max="11525" width="8.7109375" style="142" customWidth="1"/>
    <col min="11526" max="11526" width="10.5703125" style="142" customWidth="1"/>
    <col min="11527" max="11527" width="10.7109375" style="142" customWidth="1"/>
    <col min="11528" max="11528" width="10.42578125" style="142" bestFit="1" customWidth="1"/>
    <col min="11529" max="11778" width="9.140625" style="142"/>
    <col min="11779" max="11779" width="5.5703125" style="142" customWidth="1"/>
    <col min="11780" max="11780" width="25.140625" style="142" customWidth="1"/>
    <col min="11781" max="11781" width="8.7109375" style="142" customWidth="1"/>
    <col min="11782" max="11782" width="10.5703125" style="142" customWidth="1"/>
    <col min="11783" max="11783" width="10.7109375" style="142" customWidth="1"/>
    <col min="11784" max="11784" width="10.42578125" style="142" bestFit="1" customWidth="1"/>
    <col min="11785" max="12034" width="9.140625" style="142"/>
    <col min="12035" max="12035" width="5.5703125" style="142" customWidth="1"/>
    <col min="12036" max="12036" width="25.140625" style="142" customWidth="1"/>
    <col min="12037" max="12037" width="8.7109375" style="142" customWidth="1"/>
    <col min="12038" max="12038" width="10.5703125" style="142" customWidth="1"/>
    <col min="12039" max="12039" width="10.7109375" style="142" customWidth="1"/>
    <col min="12040" max="12040" width="10.42578125" style="142" bestFit="1" customWidth="1"/>
    <col min="12041" max="12290" width="9.140625" style="142"/>
    <col min="12291" max="12291" width="5.5703125" style="142" customWidth="1"/>
    <col min="12292" max="12292" width="25.140625" style="142" customWidth="1"/>
    <col min="12293" max="12293" width="8.7109375" style="142" customWidth="1"/>
    <col min="12294" max="12294" width="10.5703125" style="142" customWidth="1"/>
    <col min="12295" max="12295" width="10.7109375" style="142" customWidth="1"/>
    <col min="12296" max="12296" width="10.42578125" style="142" bestFit="1" customWidth="1"/>
    <col min="12297" max="12546" width="9.140625" style="142"/>
    <col min="12547" max="12547" width="5.5703125" style="142" customWidth="1"/>
    <col min="12548" max="12548" width="25.140625" style="142" customWidth="1"/>
    <col min="12549" max="12549" width="8.7109375" style="142" customWidth="1"/>
    <col min="12550" max="12550" width="10.5703125" style="142" customWidth="1"/>
    <col min="12551" max="12551" width="10.7109375" style="142" customWidth="1"/>
    <col min="12552" max="12552" width="10.42578125" style="142" bestFit="1" customWidth="1"/>
    <col min="12553" max="12802" width="9.140625" style="142"/>
    <col min="12803" max="12803" width="5.5703125" style="142" customWidth="1"/>
    <col min="12804" max="12804" width="25.140625" style="142" customWidth="1"/>
    <col min="12805" max="12805" width="8.7109375" style="142" customWidth="1"/>
    <col min="12806" max="12806" width="10.5703125" style="142" customWidth="1"/>
    <col min="12807" max="12807" width="10.7109375" style="142" customWidth="1"/>
    <col min="12808" max="12808" width="10.42578125" style="142" bestFit="1" customWidth="1"/>
    <col min="12809" max="13058" width="9.140625" style="142"/>
    <col min="13059" max="13059" width="5.5703125" style="142" customWidth="1"/>
    <col min="13060" max="13060" width="25.140625" style="142" customWidth="1"/>
    <col min="13061" max="13061" width="8.7109375" style="142" customWidth="1"/>
    <col min="13062" max="13062" width="10.5703125" style="142" customWidth="1"/>
    <col min="13063" max="13063" width="10.7109375" style="142" customWidth="1"/>
    <col min="13064" max="13064" width="10.42578125" style="142" bestFit="1" customWidth="1"/>
    <col min="13065" max="13314" width="9.140625" style="142"/>
    <col min="13315" max="13315" width="5.5703125" style="142" customWidth="1"/>
    <col min="13316" max="13316" width="25.140625" style="142" customWidth="1"/>
    <col min="13317" max="13317" width="8.7109375" style="142" customWidth="1"/>
    <col min="13318" max="13318" width="10.5703125" style="142" customWidth="1"/>
    <col min="13319" max="13319" width="10.7109375" style="142" customWidth="1"/>
    <col min="13320" max="13320" width="10.42578125" style="142" bestFit="1" customWidth="1"/>
    <col min="13321" max="13570" width="9.140625" style="142"/>
    <col min="13571" max="13571" width="5.5703125" style="142" customWidth="1"/>
    <col min="13572" max="13572" width="25.140625" style="142" customWidth="1"/>
    <col min="13573" max="13573" width="8.7109375" style="142" customWidth="1"/>
    <col min="13574" max="13574" width="10.5703125" style="142" customWidth="1"/>
    <col min="13575" max="13575" width="10.7109375" style="142" customWidth="1"/>
    <col min="13576" max="13576" width="10.42578125" style="142" bestFit="1" customWidth="1"/>
    <col min="13577" max="13826" width="9.140625" style="142"/>
    <col min="13827" max="13827" width="5.5703125" style="142" customWidth="1"/>
    <col min="13828" max="13828" width="25.140625" style="142" customWidth="1"/>
    <col min="13829" max="13829" width="8.7109375" style="142" customWidth="1"/>
    <col min="13830" max="13830" width="10.5703125" style="142" customWidth="1"/>
    <col min="13831" max="13831" width="10.7109375" style="142" customWidth="1"/>
    <col min="13832" max="13832" width="10.42578125" style="142" bestFit="1" customWidth="1"/>
    <col min="13833" max="14082" width="9.140625" style="142"/>
    <col min="14083" max="14083" width="5.5703125" style="142" customWidth="1"/>
    <col min="14084" max="14084" width="25.140625" style="142" customWidth="1"/>
    <col min="14085" max="14085" width="8.7109375" style="142" customWidth="1"/>
    <col min="14086" max="14086" width="10.5703125" style="142" customWidth="1"/>
    <col min="14087" max="14087" width="10.7109375" style="142" customWidth="1"/>
    <col min="14088" max="14088" width="10.42578125" style="142" bestFit="1" customWidth="1"/>
    <col min="14089" max="14338" width="9.140625" style="142"/>
    <col min="14339" max="14339" width="5.5703125" style="142" customWidth="1"/>
    <col min="14340" max="14340" width="25.140625" style="142" customWidth="1"/>
    <col min="14341" max="14341" width="8.7109375" style="142" customWidth="1"/>
    <col min="14342" max="14342" width="10.5703125" style="142" customWidth="1"/>
    <col min="14343" max="14343" width="10.7109375" style="142" customWidth="1"/>
    <col min="14344" max="14344" width="10.42578125" style="142" bestFit="1" customWidth="1"/>
    <col min="14345" max="14594" width="9.140625" style="142"/>
    <col min="14595" max="14595" width="5.5703125" style="142" customWidth="1"/>
    <col min="14596" max="14596" width="25.140625" style="142" customWidth="1"/>
    <col min="14597" max="14597" width="8.7109375" style="142" customWidth="1"/>
    <col min="14598" max="14598" width="10.5703125" style="142" customWidth="1"/>
    <col min="14599" max="14599" width="10.7109375" style="142" customWidth="1"/>
    <col min="14600" max="14600" width="10.42578125" style="142" bestFit="1" customWidth="1"/>
    <col min="14601" max="14850" width="9.140625" style="142"/>
    <col min="14851" max="14851" width="5.5703125" style="142" customWidth="1"/>
    <col min="14852" max="14852" width="25.140625" style="142" customWidth="1"/>
    <col min="14853" max="14853" width="8.7109375" style="142" customWidth="1"/>
    <col min="14854" max="14854" width="10.5703125" style="142" customWidth="1"/>
    <col min="14855" max="14855" width="10.7109375" style="142" customWidth="1"/>
    <col min="14856" max="14856" width="10.42578125" style="142" bestFit="1" customWidth="1"/>
    <col min="14857" max="15106" width="9.140625" style="142"/>
    <col min="15107" max="15107" width="5.5703125" style="142" customWidth="1"/>
    <col min="15108" max="15108" width="25.140625" style="142" customWidth="1"/>
    <col min="15109" max="15109" width="8.7109375" style="142" customWidth="1"/>
    <col min="15110" max="15110" width="10.5703125" style="142" customWidth="1"/>
    <col min="15111" max="15111" width="10.7109375" style="142" customWidth="1"/>
    <col min="15112" max="15112" width="10.42578125" style="142" bestFit="1" customWidth="1"/>
    <col min="15113" max="15362" width="9.140625" style="142"/>
    <col min="15363" max="15363" width="5.5703125" style="142" customWidth="1"/>
    <col min="15364" max="15364" width="25.140625" style="142" customWidth="1"/>
    <col min="15365" max="15365" width="8.7109375" style="142" customWidth="1"/>
    <col min="15366" max="15366" width="10.5703125" style="142" customWidth="1"/>
    <col min="15367" max="15367" width="10.7109375" style="142" customWidth="1"/>
    <col min="15368" max="15368" width="10.42578125" style="142" bestFit="1" customWidth="1"/>
    <col min="15369" max="15618" width="9.140625" style="142"/>
    <col min="15619" max="15619" width="5.5703125" style="142" customWidth="1"/>
    <col min="15620" max="15620" width="25.140625" style="142" customWidth="1"/>
    <col min="15621" max="15621" width="8.7109375" style="142" customWidth="1"/>
    <col min="15622" max="15622" width="10.5703125" style="142" customWidth="1"/>
    <col min="15623" max="15623" width="10.7109375" style="142" customWidth="1"/>
    <col min="15624" max="15624" width="10.42578125" style="142" bestFit="1" customWidth="1"/>
    <col min="15625" max="15874" width="9.140625" style="142"/>
    <col min="15875" max="15875" width="5.5703125" style="142" customWidth="1"/>
    <col min="15876" max="15876" width="25.140625" style="142" customWidth="1"/>
    <col min="15877" max="15877" width="8.7109375" style="142" customWidth="1"/>
    <col min="15878" max="15878" width="10.5703125" style="142" customWidth="1"/>
    <col min="15879" max="15879" width="10.7109375" style="142" customWidth="1"/>
    <col min="15880" max="15880" width="10.42578125" style="142" bestFit="1" customWidth="1"/>
    <col min="15881" max="16130" width="9.140625" style="142"/>
    <col min="16131" max="16131" width="5.5703125" style="142" customWidth="1"/>
    <col min="16132" max="16132" width="25.140625" style="142" customWidth="1"/>
    <col min="16133" max="16133" width="8.7109375" style="142" customWidth="1"/>
    <col min="16134" max="16134" width="10.5703125" style="142" customWidth="1"/>
    <col min="16135" max="16135" width="10.7109375" style="142" customWidth="1"/>
    <col min="16136" max="16136" width="10.42578125" style="142" bestFit="1" customWidth="1"/>
    <col min="16137" max="16384" width="9.140625" style="142"/>
  </cols>
  <sheetData>
    <row r="1" spans="1:9">
      <c r="G1" s="236" t="s">
        <v>261</v>
      </c>
      <c r="H1" s="236"/>
      <c r="I1" s="236"/>
    </row>
    <row r="2" spans="1:9">
      <c r="G2" s="236" t="s">
        <v>190</v>
      </c>
      <c r="H2" s="236"/>
      <c r="I2" s="236"/>
    </row>
    <row r="4" spans="1:9" ht="15.75">
      <c r="A4" s="239" t="s">
        <v>199</v>
      </c>
      <c r="B4" s="236"/>
      <c r="C4" s="236"/>
      <c r="D4" s="236"/>
      <c r="E4" s="236"/>
      <c r="F4" s="236"/>
      <c r="G4" s="236"/>
      <c r="H4" s="236"/>
      <c r="I4" s="236"/>
    </row>
    <row r="5" spans="1:9" ht="15.75" customHeight="1">
      <c r="A5" s="240" t="s">
        <v>200</v>
      </c>
      <c r="B5" s="241"/>
      <c r="C5" s="241"/>
      <c r="D5" s="241"/>
      <c r="E5" s="241"/>
      <c r="F5" s="241"/>
      <c r="G5" s="241"/>
      <c r="H5" s="241"/>
      <c r="I5" s="241"/>
    </row>
    <row r="6" spans="1:9" ht="15.75">
      <c r="A6" s="242" t="s">
        <v>262</v>
      </c>
      <c r="B6" s="242"/>
      <c r="C6" s="242"/>
      <c r="D6" s="242"/>
      <c r="E6" s="242"/>
      <c r="F6" s="242"/>
      <c r="G6" s="242"/>
      <c r="H6" s="242"/>
      <c r="I6" s="242"/>
    </row>
    <row r="7" spans="1:9">
      <c r="A7" s="237" t="s">
        <v>1</v>
      </c>
      <c r="B7" s="237" t="s">
        <v>2</v>
      </c>
      <c r="C7" s="237" t="s">
        <v>201</v>
      </c>
      <c r="D7" s="237" t="s">
        <v>194</v>
      </c>
      <c r="E7" s="237" t="s">
        <v>263</v>
      </c>
      <c r="F7" s="243" t="s">
        <v>202</v>
      </c>
      <c r="G7" s="244" t="s">
        <v>203</v>
      </c>
      <c r="H7" s="237" t="s">
        <v>204</v>
      </c>
      <c r="I7" s="245" t="s">
        <v>205</v>
      </c>
    </row>
    <row r="8" spans="1:9" ht="28.5" customHeight="1">
      <c r="A8" s="238"/>
      <c r="B8" s="238"/>
      <c r="C8" s="238"/>
      <c r="D8" s="238"/>
      <c r="E8" s="238"/>
      <c r="F8" s="243"/>
      <c r="G8" s="244"/>
      <c r="H8" s="238"/>
      <c r="I8" s="246"/>
    </row>
    <row r="9" spans="1:9">
      <c r="A9" s="229">
        <v>1</v>
      </c>
      <c r="B9" s="143" t="s">
        <v>18</v>
      </c>
      <c r="C9" s="144" t="s">
        <v>206</v>
      </c>
      <c r="D9" s="145">
        <v>0.9</v>
      </c>
      <c r="E9" s="220">
        <f>E11+E16+E17</f>
        <v>0.8600000000000001</v>
      </c>
      <c r="F9" s="145">
        <v>0.53</v>
      </c>
      <c r="G9" s="145">
        <f>G11+G16+G17</f>
        <v>0.72000000000000008</v>
      </c>
      <c r="H9" s="146">
        <f>H11+H12+H16+H17</f>
        <v>99.999999999999986</v>
      </c>
      <c r="I9" s="147">
        <f>G9-F9</f>
        <v>0.19000000000000006</v>
      </c>
    </row>
    <row r="10" spans="1:9">
      <c r="A10" s="232"/>
      <c r="B10" s="148" t="s">
        <v>19</v>
      </c>
      <c r="C10" s="149"/>
      <c r="D10" s="150"/>
      <c r="E10" s="149"/>
      <c r="F10" s="150"/>
      <c r="G10" s="150"/>
      <c r="H10" s="150"/>
      <c r="I10" s="151"/>
    </row>
    <row r="11" spans="1:9">
      <c r="A11" s="232"/>
      <c r="B11" s="148" t="s">
        <v>207</v>
      </c>
      <c r="C11" s="149" t="s">
        <v>208</v>
      </c>
      <c r="D11" s="150">
        <v>0.67</v>
      </c>
      <c r="E11" s="149">
        <v>0.67</v>
      </c>
      <c r="F11" s="150">
        <v>0.53</v>
      </c>
      <c r="G11" s="150">
        <v>0.53</v>
      </c>
      <c r="H11" s="152">
        <f>G11/G9*100</f>
        <v>73.6111111111111</v>
      </c>
      <c r="I11" s="151">
        <v>0</v>
      </c>
    </row>
    <row r="12" spans="1:9">
      <c r="A12" s="232"/>
      <c r="B12" s="148" t="s">
        <v>23</v>
      </c>
      <c r="C12" s="149" t="s">
        <v>208</v>
      </c>
      <c r="D12" s="150"/>
      <c r="E12" s="149"/>
      <c r="F12" s="150"/>
      <c r="G12" s="150"/>
      <c r="H12" s="152"/>
      <c r="I12" s="151"/>
    </row>
    <row r="13" spans="1:9">
      <c r="A13" s="232"/>
      <c r="B13" s="148" t="s">
        <v>24</v>
      </c>
      <c r="C13" s="149"/>
      <c r="D13" s="150"/>
      <c r="E13" s="149"/>
      <c r="F13" s="150"/>
      <c r="G13" s="150"/>
      <c r="H13" s="152"/>
      <c r="I13" s="151"/>
    </row>
    <row r="14" spans="1:9">
      <c r="A14" s="232"/>
      <c r="B14" s="148" t="s">
        <v>25</v>
      </c>
      <c r="C14" s="149" t="s">
        <v>208</v>
      </c>
      <c r="D14" s="150"/>
      <c r="E14" s="149"/>
      <c r="F14" s="150"/>
      <c r="G14" s="150"/>
      <c r="H14" s="152"/>
      <c r="I14" s="151"/>
    </row>
    <row r="15" spans="1:9">
      <c r="A15" s="232"/>
      <c r="B15" s="148" t="s">
        <v>26</v>
      </c>
      <c r="C15" s="149" t="s">
        <v>208</v>
      </c>
      <c r="D15" s="150"/>
      <c r="E15" s="149"/>
      <c r="F15" s="150"/>
      <c r="G15" s="150"/>
      <c r="H15" s="152"/>
      <c r="I15" s="151"/>
    </row>
    <row r="16" spans="1:9">
      <c r="A16" s="232"/>
      <c r="B16" s="148" t="s">
        <v>28</v>
      </c>
      <c r="C16" s="149" t="s">
        <v>208</v>
      </c>
      <c r="D16" s="150">
        <v>0.16</v>
      </c>
      <c r="E16" s="149">
        <v>0.16</v>
      </c>
      <c r="F16" s="150"/>
      <c r="G16" s="150">
        <v>0.16</v>
      </c>
      <c r="H16" s="152">
        <f>G16/G9*100</f>
        <v>22.222222222222221</v>
      </c>
      <c r="I16" s="151"/>
    </row>
    <row r="17" spans="1:9">
      <c r="A17" s="235"/>
      <c r="B17" s="153" t="s">
        <v>20</v>
      </c>
      <c r="C17" s="154" t="s">
        <v>208</v>
      </c>
      <c r="D17" s="155">
        <v>7.0000000000000007E-2</v>
      </c>
      <c r="E17" s="154">
        <v>0.03</v>
      </c>
      <c r="F17" s="155"/>
      <c r="G17" s="155">
        <v>0.03</v>
      </c>
      <c r="H17" s="152">
        <f>G17/G9*100</f>
        <v>4.1666666666666661</v>
      </c>
      <c r="I17" s="156"/>
    </row>
    <row r="18" spans="1:9">
      <c r="A18" s="157" t="s">
        <v>209</v>
      </c>
      <c r="B18" s="158" t="s">
        <v>210</v>
      </c>
      <c r="C18" s="157" t="s">
        <v>211</v>
      </c>
      <c r="D18" s="159"/>
      <c r="E18" s="157"/>
      <c r="F18" s="159"/>
      <c r="G18" s="159"/>
      <c r="H18" s="160"/>
      <c r="I18" s="147"/>
    </row>
    <row r="19" spans="1:9">
      <c r="A19" s="229" t="s">
        <v>212</v>
      </c>
      <c r="B19" s="143" t="s">
        <v>213</v>
      </c>
      <c r="C19" s="144" t="s">
        <v>208</v>
      </c>
      <c r="D19" s="161">
        <f>D20*D21</f>
        <v>43.713000000000001</v>
      </c>
      <c r="E19" s="161">
        <f>E20*E21</f>
        <v>40.994999999999997</v>
      </c>
      <c r="F19" s="161">
        <f>F20*F21</f>
        <v>17.776199999999999</v>
      </c>
      <c r="G19" s="161">
        <f>G20*G21</f>
        <v>35.621117664655145</v>
      </c>
      <c r="H19" s="146">
        <f>G19/G62*100</f>
        <v>13.598603608673136</v>
      </c>
      <c r="I19" s="147">
        <f>G19-F19</f>
        <v>17.844917664655146</v>
      </c>
    </row>
    <row r="20" spans="1:9">
      <c r="A20" s="230"/>
      <c r="B20" s="148" t="s">
        <v>45</v>
      </c>
      <c r="C20" s="149" t="s">
        <v>206</v>
      </c>
      <c r="D20" s="150">
        <v>0.9</v>
      </c>
      <c r="E20" s="219">
        <v>0.9</v>
      </c>
      <c r="F20" s="150">
        <v>0.53</v>
      </c>
      <c r="G20" s="150">
        <v>0.72</v>
      </c>
      <c r="H20" s="152"/>
      <c r="I20" s="151"/>
    </row>
    <row r="21" spans="1:9">
      <c r="A21" s="231"/>
      <c r="B21" s="153" t="s">
        <v>214</v>
      </c>
      <c r="C21" s="154" t="s">
        <v>38</v>
      </c>
      <c r="D21" s="162">
        <v>48.57</v>
      </c>
      <c r="E21" s="154">
        <v>45.55</v>
      </c>
      <c r="F21" s="155">
        <v>33.54</v>
      </c>
      <c r="G21" s="162">
        <f>'Вода(тариф)'!N111</f>
        <v>49.473774534243255</v>
      </c>
      <c r="H21" s="163"/>
      <c r="I21" s="156"/>
    </row>
    <row r="22" spans="1:9">
      <c r="A22" s="229" t="s">
        <v>31</v>
      </c>
      <c r="B22" s="143" t="s">
        <v>215</v>
      </c>
      <c r="C22" s="144" t="s">
        <v>216</v>
      </c>
      <c r="D22" s="161">
        <f>D23+D29</f>
        <v>72.817579999999992</v>
      </c>
      <c r="E22" s="161">
        <f>E23+E29</f>
        <v>44.18976</v>
      </c>
      <c r="F22" s="161">
        <f>F23+F29</f>
        <v>50.777280000000005</v>
      </c>
      <c r="G22" s="161">
        <f>G23+G29</f>
        <v>50.777280000000005</v>
      </c>
      <c r="H22" s="146">
        <f>G22/G62*100</f>
        <v>19.384571521509308</v>
      </c>
      <c r="I22" s="147">
        <f>G22-F22</f>
        <v>0</v>
      </c>
    </row>
    <row r="23" spans="1:9">
      <c r="A23" s="232"/>
      <c r="B23" s="164" t="s">
        <v>217</v>
      </c>
      <c r="C23" s="149" t="s">
        <v>216</v>
      </c>
      <c r="D23" s="165">
        <f>D24*D25</f>
        <v>67.61757999999999</v>
      </c>
      <c r="E23" s="165">
        <f>E24*E25</f>
        <v>44.18976</v>
      </c>
      <c r="F23" s="165">
        <f>F24*F25</f>
        <v>47.327280000000002</v>
      </c>
      <c r="G23" s="165">
        <f>G24*G25</f>
        <v>47.327280000000002</v>
      </c>
      <c r="H23" s="150"/>
      <c r="I23" s="151"/>
    </row>
    <row r="24" spans="1:9">
      <c r="A24" s="232"/>
      <c r="B24" s="148" t="s">
        <v>45</v>
      </c>
      <c r="C24" s="149" t="s">
        <v>218</v>
      </c>
      <c r="D24" s="150">
        <v>2.0329999999999999</v>
      </c>
      <c r="E24" s="149">
        <v>1.446</v>
      </c>
      <c r="F24" s="222">
        <v>1.379</v>
      </c>
      <c r="G24" s="150">
        <v>1.379</v>
      </c>
      <c r="H24" s="152"/>
      <c r="I24" s="151"/>
    </row>
    <row r="25" spans="1:9">
      <c r="A25" s="230"/>
      <c r="B25" s="148" t="s">
        <v>219</v>
      </c>
      <c r="C25" s="149" t="s">
        <v>38</v>
      </c>
      <c r="D25" s="150">
        <v>33.26</v>
      </c>
      <c r="E25" s="149">
        <v>30.56</v>
      </c>
      <c r="F25" s="150">
        <v>34.32</v>
      </c>
      <c r="G25" s="150">
        <v>34.32</v>
      </c>
      <c r="H25" s="151"/>
      <c r="I25" s="151"/>
    </row>
    <row r="26" spans="1:9">
      <c r="A26" s="230"/>
      <c r="B26" s="164" t="s">
        <v>220</v>
      </c>
      <c r="C26" s="149" t="s">
        <v>216</v>
      </c>
      <c r="D26" s="167"/>
      <c r="E26" s="149"/>
      <c r="F26" s="166"/>
      <c r="G26" s="167"/>
      <c r="H26" s="151"/>
      <c r="I26" s="151"/>
    </row>
    <row r="27" spans="1:9">
      <c r="A27" s="230"/>
      <c r="B27" s="148" t="s">
        <v>45</v>
      </c>
      <c r="C27" s="149" t="s">
        <v>218</v>
      </c>
      <c r="D27" s="150"/>
      <c r="E27" s="212"/>
      <c r="F27" s="151"/>
      <c r="G27" s="150"/>
      <c r="H27" s="151"/>
      <c r="I27" s="151"/>
    </row>
    <row r="28" spans="1:9">
      <c r="A28" s="230"/>
      <c r="B28" s="148" t="s">
        <v>219</v>
      </c>
      <c r="C28" s="149" t="s">
        <v>38</v>
      </c>
      <c r="D28" s="150"/>
      <c r="E28" s="212"/>
      <c r="F28" s="168"/>
      <c r="G28" s="150"/>
      <c r="H28" s="151"/>
      <c r="I28" s="151"/>
    </row>
    <row r="29" spans="1:9">
      <c r="A29" s="230"/>
      <c r="B29" s="164" t="s">
        <v>221</v>
      </c>
      <c r="C29" s="149" t="s">
        <v>216</v>
      </c>
      <c r="D29" s="165">
        <f>D30*D31</f>
        <v>5.2</v>
      </c>
      <c r="E29" s="212"/>
      <c r="F29" s="169">
        <f>F30*F31</f>
        <v>3.45</v>
      </c>
      <c r="G29" s="165">
        <f>G30*G31</f>
        <v>3.45</v>
      </c>
      <c r="H29" s="152"/>
      <c r="I29" s="151"/>
    </row>
    <row r="30" spans="1:9">
      <c r="A30" s="230"/>
      <c r="B30" s="148" t="s">
        <v>45</v>
      </c>
      <c r="C30" s="149" t="s">
        <v>218</v>
      </c>
      <c r="D30" s="150">
        <v>0.104</v>
      </c>
      <c r="E30" s="212"/>
      <c r="F30" s="168">
        <v>6.9000000000000006E-2</v>
      </c>
      <c r="G30" s="150">
        <v>6.9000000000000006E-2</v>
      </c>
      <c r="H30" s="152"/>
      <c r="I30" s="151"/>
    </row>
    <row r="31" spans="1:9">
      <c r="A31" s="231"/>
      <c r="B31" s="153" t="s">
        <v>219</v>
      </c>
      <c r="C31" s="154" t="s">
        <v>38</v>
      </c>
      <c r="D31" s="155">
        <v>50</v>
      </c>
      <c r="E31" s="213"/>
      <c r="F31" s="170">
        <v>50</v>
      </c>
      <c r="G31" s="155">
        <v>50</v>
      </c>
      <c r="H31" s="163"/>
      <c r="I31" s="156"/>
    </row>
    <row r="32" spans="1:9">
      <c r="A32" s="233" t="s">
        <v>43</v>
      </c>
      <c r="B32" s="143" t="s">
        <v>222</v>
      </c>
      <c r="C32" s="144" t="s">
        <v>216</v>
      </c>
      <c r="D32" s="172"/>
      <c r="E32" s="214"/>
      <c r="F32" s="171"/>
      <c r="G32" s="172"/>
      <c r="H32" s="146"/>
      <c r="I32" s="147"/>
    </row>
    <row r="33" spans="1:10">
      <c r="A33" s="230"/>
      <c r="B33" s="148" t="s">
        <v>45</v>
      </c>
      <c r="C33" s="149" t="s">
        <v>223</v>
      </c>
      <c r="D33" s="150"/>
      <c r="E33" s="212"/>
      <c r="F33" s="168"/>
      <c r="G33" s="150"/>
      <c r="H33" s="152"/>
      <c r="I33" s="151"/>
    </row>
    <row r="34" spans="1:10">
      <c r="A34" s="231"/>
      <c r="B34" s="153" t="s">
        <v>214</v>
      </c>
      <c r="C34" s="154" t="s">
        <v>38</v>
      </c>
      <c r="D34" s="155"/>
      <c r="E34" s="213"/>
      <c r="F34" s="170"/>
      <c r="G34" s="155"/>
      <c r="H34" s="163"/>
      <c r="I34" s="156"/>
    </row>
    <row r="35" spans="1:10" ht="51">
      <c r="A35" s="234" t="s">
        <v>48</v>
      </c>
      <c r="B35" s="143" t="s">
        <v>54</v>
      </c>
      <c r="C35" s="144" t="s">
        <v>216</v>
      </c>
      <c r="D35" s="161">
        <f>D36*D37*12/1000</f>
        <v>82.526399999999995</v>
      </c>
      <c r="E35" s="161">
        <f>E36*E37*12/1000</f>
        <v>64.999979999999994</v>
      </c>
      <c r="F35" s="173">
        <f>F36*F37*12/1000</f>
        <v>232.88472000000004</v>
      </c>
      <c r="G35" s="161">
        <f>G36*G37*12/1000</f>
        <v>88.055668800000007</v>
      </c>
      <c r="H35" s="146">
        <f>G35/G62*100</f>
        <v>33.615849642358462</v>
      </c>
      <c r="I35" s="147">
        <f>G35-F35</f>
        <v>-144.82905120000004</v>
      </c>
    </row>
    <row r="36" spans="1:10">
      <c r="A36" s="232"/>
      <c r="B36" s="148" t="s">
        <v>55</v>
      </c>
      <c r="C36" s="149" t="s">
        <v>56</v>
      </c>
      <c r="D36" s="150">
        <v>0.5</v>
      </c>
      <c r="E36" s="212">
        <v>0.5</v>
      </c>
      <c r="F36" s="168">
        <v>1</v>
      </c>
      <c r="G36" s="150">
        <v>0.5</v>
      </c>
      <c r="H36" s="150"/>
      <c r="I36" s="151"/>
    </row>
    <row r="37" spans="1:10">
      <c r="A37" s="235"/>
      <c r="B37" s="148" t="s">
        <v>65</v>
      </c>
      <c r="C37" s="154" t="s">
        <v>38</v>
      </c>
      <c r="D37" s="174">
        <v>13754.4</v>
      </c>
      <c r="E37" s="213">
        <v>10833.33</v>
      </c>
      <c r="F37" s="156">
        <v>19407.060000000001</v>
      </c>
      <c r="G37" s="174">
        <f>D37*106.7%</f>
        <v>14675.944799999999</v>
      </c>
      <c r="H37" s="163"/>
      <c r="I37" s="156"/>
    </row>
    <row r="38" spans="1:10" ht="25.5">
      <c r="A38" s="157" t="s">
        <v>53</v>
      </c>
      <c r="B38" s="175" t="s">
        <v>224</v>
      </c>
      <c r="C38" s="176" t="s">
        <v>216</v>
      </c>
      <c r="D38" s="178">
        <f>D35*0.302</f>
        <v>24.922972799999997</v>
      </c>
      <c r="E38" s="178">
        <f>E35*0.302</f>
        <v>19.629993959999997</v>
      </c>
      <c r="F38" s="177">
        <f>F35*0.302</f>
        <v>70.331185440000013</v>
      </c>
      <c r="G38" s="178">
        <f>G35*0.302</f>
        <v>26.5928119776</v>
      </c>
      <c r="H38" s="159">
        <f>G38/G62*100</f>
        <v>10.151986591992257</v>
      </c>
      <c r="I38" s="147">
        <f>G38-F38</f>
        <v>-43.738373462400013</v>
      </c>
    </row>
    <row r="39" spans="1:10">
      <c r="A39" s="157" t="s">
        <v>58</v>
      </c>
      <c r="B39" s="175" t="s">
        <v>225</v>
      </c>
      <c r="C39" s="176" t="s">
        <v>216</v>
      </c>
      <c r="D39" s="178">
        <v>62.6</v>
      </c>
      <c r="E39" s="215"/>
      <c r="F39" s="179">
        <v>169.4</v>
      </c>
      <c r="G39" s="178"/>
      <c r="H39" s="159"/>
      <c r="I39" s="180"/>
      <c r="J39" s="142" t="s">
        <v>264</v>
      </c>
    </row>
    <row r="40" spans="1:10" ht="38.25">
      <c r="A40" s="157" t="s">
        <v>226</v>
      </c>
      <c r="B40" s="175" t="s">
        <v>227</v>
      </c>
      <c r="C40" s="176" t="s">
        <v>208</v>
      </c>
      <c r="D40" s="178">
        <v>8.24</v>
      </c>
      <c r="E40" s="176">
        <v>7.8</v>
      </c>
      <c r="F40" s="178">
        <v>27.2</v>
      </c>
      <c r="G40" s="178">
        <v>27.2</v>
      </c>
      <c r="H40" s="159">
        <f>G40/G62*100</f>
        <v>10.383784743591093</v>
      </c>
      <c r="I40" s="181">
        <f>G40-F40</f>
        <v>0</v>
      </c>
    </row>
    <row r="41" spans="1:10">
      <c r="A41" s="182"/>
      <c r="B41" s="183" t="s">
        <v>228</v>
      </c>
      <c r="C41" s="184"/>
      <c r="D41" s="185"/>
      <c r="E41" s="184"/>
      <c r="F41" s="185"/>
      <c r="G41" s="185"/>
      <c r="H41" s="186"/>
      <c r="I41" s="187"/>
    </row>
    <row r="42" spans="1:10" ht="25.5">
      <c r="A42" s="157" t="s">
        <v>229</v>
      </c>
      <c r="B42" s="148" t="s">
        <v>230</v>
      </c>
      <c r="C42" s="188" t="s">
        <v>208</v>
      </c>
      <c r="D42" s="189"/>
      <c r="E42" s="188"/>
      <c r="F42" s="189"/>
      <c r="G42" s="189"/>
      <c r="H42" s="152"/>
      <c r="I42" s="151"/>
    </row>
    <row r="43" spans="1:10" ht="25.5">
      <c r="A43" s="229" t="s">
        <v>231</v>
      </c>
      <c r="B43" s="148" t="s">
        <v>232</v>
      </c>
      <c r="C43" s="188" t="s">
        <v>208</v>
      </c>
      <c r="D43" s="189"/>
      <c r="E43" s="188"/>
      <c r="F43" s="189"/>
      <c r="G43" s="189"/>
      <c r="H43" s="152"/>
      <c r="I43" s="151"/>
    </row>
    <row r="44" spans="1:10">
      <c r="A44" s="232"/>
      <c r="B44" s="148" t="s">
        <v>233</v>
      </c>
      <c r="C44" s="188" t="s">
        <v>208</v>
      </c>
      <c r="D44" s="189"/>
      <c r="E44" s="188"/>
      <c r="F44" s="189"/>
      <c r="G44" s="189"/>
      <c r="H44" s="152"/>
      <c r="I44" s="151"/>
    </row>
    <row r="45" spans="1:10" ht="25.5">
      <c r="A45" s="232"/>
      <c r="B45" s="148" t="s">
        <v>234</v>
      </c>
      <c r="C45" s="149" t="s">
        <v>216</v>
      </c>
      <c r="D45" s="189"/>
      <c r="E45" s="149"/>
      <c r="F45" s="189"/>
      <c r="G45" s="189"/>
      <c r="H45" s="152"/>
      <c r="I45" s="151"/>
    </row>
    <row r="46" spans="1:10">
      <c r="A46" s="232"/>
      <c r="B46" s="148" t="s">
        <v>64</v>
      </c>
      <c r="C46" s="149" t="s">
        <v>56</v>
      </c>
      <c r="D46" s="189"/>
      <c r="E46" s="149"/>
      <c r="F46" s="189"/>
      <c r="G46" s="189"/>
      <c r="H46" s="152"/>
      <c r="I46" s="151"/>
    </row>
    <row r="47" spans="1:10">
      <c r="A47" s="232"/>
      <c r="B47" s="148" t="s">
        <v>65</v>
      </c>
      <c r="C47" s="149" t="s">
        <v>38</v>
      </c>
      <c r="D47" s="189"/>
      <c r="E47" s="149"/>
      <c r="F47" s="189"/>
      <c r="G47" s="189"/>
      <c r="H47" s="152"/>
      <c r="I47" s="151"/>
    </row>
    <row r="48" spans="1:10">
      <c r="A48" s="235"/>
      <c r="B48" s="148" t="s">
        <v>235</v>
      </c>
      <c r="C48" s="149" t="s">
        <v>216</v>
      </c>
      <c r="D48" s="189"/>
      <c r="E48" s="212"/>
      <c r="F48" s="190"/>
      <c r="G48" s="189"/>
      <c r="H48" s="151"/>
      <c r="I48" s="151"/>
    </row>
    <row r="49" spans="1:10" ht="25.5">
      <c r="A49" s="157" t="s">
        <v>236</v>
      </c>
      <c r="B49" s="153" t="s">
        <v>237</v>
      </c>
      <c r="C49" s="191" t="s">
        <v>208</v>
      </c>
      <c r="D49" s="155">
        <v>8.24</v>
      </c>
      <c r="E49" s="191">
        <v>7.8</v>
      </c>
      <c r="F49" s="174">
        <v>27.2</v>
      </c>
      <c r="G49" s="174">
        <f>G40</f>
        <v>27.2</v>
      </c>
      <c r="H49" s="163"/>
      <c r="I49" s="156"/>
      <c r="J49" s="192"/>
    </row>
    <row r="50" spans="1:10">
      <c r="A50" s="229" t="s">
        <v>238</v>
      </c>
      <c r="B50" s="143" t="s">
        <v>239</v>
      </c>
      <c r="C50" s="144" t="s">
        <v>208</v>
      </c>
      <c r="D50" s="161">
        <v>5.5</v>
      </c>
      <c r="E50" s="144">
        <v>32.700000000000003</v>
      </c>
      <c r="F50" s="161">
        <v>5.5</v>
      </c>
      <c r="G50" s="161">
        <v>5.5</v>
      </c>
      <c r="H50" s="146">
        <f>G50/G62*100</f>
        <v>2.0996623562408461</v>
      </c>
      <c r="I50" s="147">
        <f>G50-F50</f>
        <v>0</v>
      </c>
    </row>
    <row r="51" spans="1:10" ht="25.5">
      <c r="A51" s="232"/>
      <c r="B51" s="148" t="s">
        <v>240</v>
      </c>
      <c r="C51" s="149" t="s">
        <v>216</v>
      </c>
      <c r="D51" s="152"/>
      <c r="E51" s="149"/>
      <c r="F51" s="152"/>
      <c r="G51" s="152"/>
      <c r="H51" s="152"/>
      <c r="I51" s="151"/>
    </row>
    <row r="52" spans="1:10">
      <c r="A52" s="232"/>
      <c r="B52" s="148" t="s">
        <v>64</v>
      </c>
      <c r="C52" s="149" t="s">
        <v>56</v>
      </c>
      <c r="D52" s="152"/>
      <c r="E52" s="149"/>
      <c r="F52" s="152"/>
      <c r="G52" s="152"/>
      <c r="H52" s="152"/>
      <c r="I52" s="151"/>
    </row>
    <row r="53" spans="1:10">
      <c r="A53" s="232"/>
      <c r="B53" s="148" t="s">
        <v>65</v>
      </c>
      <c r="C53" s="149" t="s">
        <v>38</v>
      </c>
      <c r="D53" s="152"/>
      <c r="E53" s="149"/>
      <c r="F53" s="152"/>
      <c r="G53" s="152"/>
      <c r="H53" s="152"/>
      <c r="I53" s="151"/>
    </row>
    <row r="54" spans="1:10">
      <c r="A54" s="235"/>
      <c r="B54" s="153" t="s">
        <v>241</v>
      </c>
      <c r="C54" s="154" t="s">
        <v>216</v>
      </c>
      <c r="D54" s="163"/>
      <c r="E54" s="154"/>
      <c r="F54" s="163"/>
      <c r="G54" s="163"/>
      <c r="H54" s="163"/>
      <c r="I54" s="156"/>
    </row>
    <row r="55" spans="1:10" ht="25.5">
      <c r="A55" s="234" t="s">
        <v>242</v>
      </c>
      <c r="B55" s="143" t="s">
        <v>243</v>
      </c>
      <c r="C55" s="193" t="s">
        <v>208</v>
      </c>
      <c r="D55" s="161">
        <v>10</v>
      </c>
      <c r="E55" s="144">
        <v>27.7</v>
      </c>
      <c r="F55" s="161">
        <v>250</v>
      </c>
      <c r="G55" s="161">
        <v>27.7</v>
      </c>
      <c r="H55" s="146">
        <f>G55/G62*100</f>
        <v>10.574663139612989</v>
      </c>
      <c r="I55" s="147">
        <f>G55-F55</f>
        <v>-222.3</v>
      </c>
    </row>
    <row r="56" spans="1:10">
      <c r="A56" s="230"/>
      <c r="B56" s="148" t="s">
        <v>244</v>
      </c>
      <c r="C56" s="188" t="s">
        <v>208</v>
      </c>
      <c r="D56" s="152"/>
      <c r="E56" s="188"/>
      <c r="F56" s="152"/>
      <c r="G56" s="152"/>
      <c r="H56" s="150"/>
      <c r="I56" s="151"/>
    </row>
    <row r="57" spans="1:10">
      <c r="A57" s="230"/>
      <c r="B57" s="148" t="s">
        <v>64</v>
      </c>
      <c r="C57" s="149" t="s">
        <v>56</v>
      </c>
      <c r="D57" s="152"/>
      <c r="E57" s="149"/>
      <c r="F57" s="152"/>
      <c r="G57" s="152"/>
      <c r="H57" s="150"/>
      <c r="I57" s="151"/>
    </row>
    <row r="58" spans="1:10">
      <c r="A58" s="230"/>
      <c r="B58" s="148" t="s">
        <v>65</v>
      </c>
      <c r="C58" s="149" t="s">
        <v>38</v>
      </c>
      <c r="D58" s="152"/>
      <c r="E58" s="149"/>
      <c r="F58" s="152"/>
      <c r="G58" s="152"/>
      <c r="H58" s="150"/>
      <c r="I58" s="151"/>
    </row>
    <row r="59" spans="1:10">
      <c r="A59" s="230"/>
      <c r="B59" s="148" t="s">
        <v>241</v>
      </c>
      <c r="C59" s="149" t="s">
        <v>216</v>
      </c>
      <c r="D59" s="151"/>
      <c r="E59" s="212"/>
      <c r="F59" s="151"/>
      <c r="G59" s="151"/>
      <c r="H59" s="150"/>
      <c r="I59" s="151"/>
    </row>
    <row r="60" spans="1:10">
      <c r="A60" s="231"/>
      <c r="B60" s="153" t="s">
        <v>245</v>
      </c>
      <c r="C60" s="191" t="s">
        <v>208</v>
      </c>
      <c r="D60" s="163"/>
      <c r="E60" s="216"/>
      <c r="F60" s="156"/>
      <c r="G60" s="163"/>
      <c r="H60" s="155"/>
      <c r="I60" s="156"/>
    </row>
    <row r="61" spans="1:10">
      <c r="A61" s="157" t="s">
        <v>246</v>
      </c>
      <c r="B61" s="175" t="s">
        <v>247</v>
      </c>
      <c r="C61" s="144" t="s">
        <v>208</v>
      </c>
      <c r="D61" s="194">
        <v>0.5</v>
      </c>
      <c r="E61" s="144"/>
      <c r="F61" s="194">
        <v>21.4</v>
      </c>
      <c r="G61" s="194">
        <v>0.5</v>
      </c>
      <c r="H61" s="146">
        <f>G61/G62*100</f>
        <v>0.1908783960218951</v>
      </c>
      <c r="I61" s="147">
        <f>G61-F61</f>
        <v>-20.9</v>
      </c>
      <c r="J61" s="195" t="s">
        <v>248</v>
      </c>
    </row>
    <row r="62" spans="1:10">
      <c r="A62" s="157" t="s">
        <v>61</v>
      </c>
      <c r="B62" s="196" t="s">
        <v>249</v>
      </c>
      <c r="C62" s="176" t="s">
        <v>208</v>
      </c>
      <c r="D62" s="178">
        <f>D19+D22+D35+D38+D40+D50+D61+D55+D39</f>
        <v>310.81995280000001</v>
      </c>
      <c r="E62" s="221">
        <f>E19+E22+E35+E38+E40+E50+E61+E55+E39</f>
        <v>238.01473396</v>
      </c>
      <c r="F62" s="178">
        <f>F61+F55+F50+F40+F38+F35+F22+F19+F39</f>
        <v>845.26938544000006</v>
      </c>
      <c r="G62" s="178">
        <f>G19+G22+G35+G38+G40+G50+G61+G55+G39</f>
        <v>261.94687844225518</v>
      </c>
      <c r="H62" s="197">
        <f>H19+H22+H35+H38+H50+H55+H40+H61+H39</f>
        <v>99.999999999999986</v>
      </c>
      <c r="I62" s="147">
        <f>G62-F62</f>
        <v>-583.32250699774488</v>
      </c>
    </row>
    <row r="63" spans="1:10">
      <c r="A63" s="157" t="s">
        <v>145</v>
      </c>
      <c r="B63" s="198" t="s">
        <v>250</v>
      </c>
      <c r="C63" s="193" t="s">
        <v>208</v>
      </c>
      <c r="D63" s="172"/>
      <c r="E63" s="193"/>
      <c r="F63" s="146">
        <f>F67+F68+F69+F70</f>
        <v>83.820000000000007</v>
      </c>
      <c r="G63" s="172"/>
      <c r="H63" s="199"/>
      <c r="I63" s="171"/>
    </row>
    <row r="64" spans="1:10">
      <c r="A64" s="157"/>
      <c r="B64" s="200" t="s">
        <v>228</v>
      </c>
      <c r="C64" s="149"/>
      <c r="D64" s="150"/>
      <c r="E64" s="149"/>
      <c r="F64" s="150"/>
      <c r="G64" s="150"/>
      <c r="H64" s="201"/>
      <c r="I64" s="168"/>
    </row>
    <row r="65" spans="1:9" ht="25.5">
      <c r="A65" s="229" t="s">
        <v>68</v>
      </c>
      <c r="B65" s="200" t="s">
        <v>251</v>
      </c>
      <c r="C65" s="188" t="s">
        <v>208</v>
      </c>
      <c r="D65" s="150"/>
      <c r="E65" s="188"/>
      <c r="F65" s="150"/>
      <c r="G65" s="150"/>
      <c r="H65" s="201"/>
      <c r="I65" s="168"/>
    </row>
    <row r="66" spans="1:9" ht="25.5">
      <c r="A66" s="235"/>
      <c r="B66" s="200" t="s">
        <v>252</v>
      </c>
      <c r="C66" s="188" t="s">
        <v>208</v>
      </c>
      <c r="D66" s="150"/>
      <c r="E66" s="188"/>
      <c r="F66" s="150"/>
      <c r="G66" s="150"/>
      <c r="H66" s="201"/>
      <c r="I66" s="168"/>
    </row>
    <row r="67" spans="1:9" ht="25.5">
      <c r="A67" s="157" t="s">
        <v>69</v>
      </c>
      <c r="B67" s="200" t="s">
        <v>253</v>
      </c>
      <c r="C67" s="188" t="s">
        <v>208</v>
      </c>
      <c r="D67" s="150"/>
      <c r="E67" s="188"/>
      <c r="F67" s="150">
        <v>20</v>
      </c>
      <c r="G67" s="150"/>
      <c r="H67" s="201"/>
      <c r="I67" s="168"/>
    </row>
    <row r="68" spans="1:9">
      <c r="A68" s="157" t="s">
        <v>71</v>
      </c>
      <c r="B68" s="200" t="s">
        <v>185</v>
      </c>
      <c r="C68" s="188" t="s">
        <v>208</v>
      </c>
      <c r="D68" s="150"/>
      <c r="E68" s="188"/>
      <c r="F68" s="150">
        <v>10</v>
      </c>
      <c r="G68" s="150"/>
      <c r="H68" s="201"/>
      <c r="I68" s="168"/>
    </row>
    <row r="69" spans="1:9">
      <c r="A69" s="157" t="s">
        <v>73</v>
      </c>
      <c r="B69" s="200" t="s">
        <v>92</v>
      </c>
      <c r="C69" s="188" t="s">
        <v>208</v>
      </c>
      <c r="D69" s="150"/>
      <c r="E69" s="188"/>
      <c r="F69" s="150">
        <v>37.020000000000003</v>
      </c>
      <c r="G69" s="150"/>
      <c r="H69" s="201"/>
      <c r="I69" s="168"/>
    </row>
    <row r="70" spans="1:9" ht="25.5">
      <c r="A70" s="229" t="s">
        <v>74</v>
      </c>
      <c r="B70" s="200" t="s">
        <v>254</v>
      </c>
      <c r="C70" s="188" t="s">
        <v>208</v>
      </c>
      <c r="D70" s="150"/>
      <c r="E70" s="188"/>
      <c r="F70" s="150">
        <v>16.8</v>
      </c>
      <c r="G70" s="150"/>
      <c r="H70" s="201"/>
      <c r="I70" s="168"/>
    </row>
    <row r="71" spans="1:9">
      <c r="A71" s="232"/>
      <c r="B71" s="200" t="s">
        <v>255</v>
      </c>
      <c r="C71" s="188" t="s">
        <v>208</v>
      </c>
      <c r="D71" s="150"/>
      <c r="E71" s="188"/>
      <c r="F71" s="150">
        <v>16.8</v>
      </c>
      <c r="G71" s="150"/>
      <c r="H71" s="201"/>
      <c r="I71" s="168"/>
    </row>
    <row r="72" spans="1:9">
      <c r="A72" s="235"/>
      <c r="B72" s="202" t="s">
        <v>256</v>
      </c>
      <c r="C72" s="191" t="s">
        <v>208</v>
      </c>
      <c r="D72" s="155"/>
      <c r="E72" s="191"/>
      <c r="F72" s="155"/>
      <c r="G72" s="155"/>
      <c r="H72" s="174"/>
      <c r="I72" s="170"/>
    </row>
    <row r="73" spans="1:9">
      <c r="A73" s="157" t="s">
        <v>80</v>
      </c>
      <c r="B73" s="203" t="s">
        <v>257</v>
      </c>
      <c r="C73" s="157" t="s">
        <v>17</v>
      </c>
      <c r="D73" s="181"/>
      <c r="E73" s="217"/>
      <c r="F73" s="181">
        <f>F63/F62*100</f>
        <v>9.9163652965341917</v>
      </c>
      <c r="G73" s="181"/>
      <c r="H73" s="159"/>
      <c r="I73" s="204"/>
    </row>
    <row r="74" spans="1:9" ht="13.5">
      <c r="A74" s="157" t="s">
        <v>81</v>
      </c>
      <c r="B74" s="205" t="s">
        <v>258</v>
      </c>
      <c r="C74" s="176" t="s">
        <v>216</v>
      </c>
      <c r="D74" s="178">
        <f>D62+D63</f>
        <v>310.81995280000001</v>
      </c>
      <c r="E74" s="221">
        <f>E62+E63</f>
        <v>238.01473396</v>
      </c>
      <c r="F74" s="178">
        <f>F62+F63</f>
        <v>929.08938544000011</v>
      </c>
      <c r="G74" s="178">
        <f>G62+G63</f>
        <v>261.94687844225518</v>
      </c>
      <c r="H74" s="159"/>
      <c r="I74" s="206"/>
    </row>
    <row r="75" spans="1:9">
      <c r="A75" s="157" t="s">
        <v>82</v>
      </c>
      <c r="B75" s="196" t="s">
        <v>259</v>
      </c>
      <c r="C75" s="176" t="s">
        <v>38</v>
      </c>
      <c r="D75" s="207">
        <f>D62/D9</f>
        <v>345.35550311111109</v>
      </c>
      <c r="E75" s="207">
        <v>264.44</v>
      </c>
      <c r="F75" s="207">
        <f>F62/F9</f>
        <v>1594.8478970566039</v>
      </c>
      <c r="G75" s="207">
        <f>G62/G9</f>
        <v>363.81510894757662</v>
      </c>
      <c r="H75" s="207"/>
      <c r="I75" s="207"/>
    </row>
    <row r="76" spans="1:9">
      <c r="A76" s="157" t="s">
        <v>83</v>
      </c>
      <c r="B76" s="196" t="s">
        <v>260</v>
      </c>
      <c r="C76" s="176" t="s">
        <v>38</v>
      </c>
      <c r="D76" s="208">
        <f>D74/D9</f>
        <v>345.35550311111109</v>
      </c>
      <c r="E76" s="208"/>
      <c r="F76" s="208">
        <f>F74/F9</f>
        <v>1752.9988404528303</v>
      </c>
      <c r="G76" s="208">
        <f>G74/G9</f>
        <v>363.81510894757662</v>
      </c>
      <c r="H76" s="209"/>
      <c r="I76" s="207"/>
    </row>
    <row r="77" spans="1:9">
      <c r="A77" s="157" t="s">
        <v>85</v>
      </c>
      <c r="B77" s="203" t="s">
        <v>94</v>
      </c>
      <c r="C77" s="157" t="s">
        <v>17</v>
      </c>
      <c r="D77" s="157"/>
      <c r="E77" s="157"/>
      <c r="F77" s="159"/>
      <c r="G77" s="159">
        <f>G76/D76*100</f>
        <v>105.34510255958671</v>
      </c>
      <c r="H77" s="159"/>
      <c r="I77" s="160"/>
    </row>
    <row r="79" spans="1:9" ht="18.75" customHeight="1">
      <c r="A79" s="247" t="s">
        <v>182</v>
      </c>
      <c r="B79" s="247"/>
      <c r="C79" s="247"/>
      <c r="D79" s="218"/>
      <c r="E79" s="218"/>
      <c r="F79" s="210"/>
      <c r="G79" s="210"/>
      <c r="H79" s="211" t="s">
        <v>183</v>
      </c>
      <c r="I79" s="210"/>
    </row>
    <row r="82" spans="7:7">
      <c r="G82" s="142">
        <v>328.81</v>
      </c>
    </row>
  </sheetData>
  <mergeCells count="25">
    <mergeCell ref="A50:A54"/>
    <mergeCell ref="A55:A60"/>
    <mergeCell ref="A65:A66"/>
    <mergeCell ref="A70:A72"/>
    <mergeCell ref="A79:C79"/>
    <mergeCell ref="G1:I1"/>
    <mergeCell ref="G2:I2"/>
    <mergeCell ref="D7:D8"/>
    <mergeCell ref="E7:E8"/>
    <mergeCell ref="A9:A17"/>
    <mergeCell ref="A4:I4"/>
    <mergeCell ref="A5:I5"/>
    <mergeCell ref="A6:I6"/>
    <mergeCell ref="A7:A8"/>
    <mergeCell ref="B7:B8"/>
    <mergeCell ref="C7:C8"/>
    <mergeCell ref="F7:F8"/>
    <mergeCell ref="G7:G8"/>
    <mergeCell ref="H7:H8"/>
    <mergeCell ref="I7:I8"/>
    <mergeCell ref="A19:A21"/>
    <mergeCell ref="A22:A31"/>
    <mergeCell ref="A32:A34"/>
    <mergeCell ref="A35:A37"/>
    <mergeCell ref="A43:A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T117"/>
  <sheetViews>
    <sheetView view="pageBreakPreview" topLeftCell="B90" zoomScale="93" zoomScaleNormal="100" zoomScaleSheetLayoutView="93" workbookViewId="0">
      <selection activeCell="B1" sqref="A1:P115"/>
    </sheetView>
  </sheetViews>
  <sheetFormatPr defaultRowHeight="12.75"/>
  <cols>
    <col min="1" max="1" width="7" customWidth="1"/>
    <col min="2" max="2" width="29.42578125" customWidth="1"/>
    <col min="3" max="4" width="11.28515625" customWidth="1"/>
    <col min="5" max="5" width="13" customWidth="1"/>
    <col min="6" max="7" width="10.85546875" customWidth="1"/>
    <col min="8" max="8" width="10.5703125" customWidth="1"/>
    <col min="9" max="9" width="11.140625" customWidth="1"/>
    <col min="10" max="10" width="10.7109375" customWidth="1"/>
    <col min="11" max="11" width="8.85546875" customWidth="1"/>
    <col min="12" max="12" width="11.28515625" customWidth="1"/>
    <col min="13" max="13" width="10.85546875" customWidth="1"/>
    <col min="14" max="14" width="10.28515625" customWidth="1"/>
    <col min="15" max="15" width="7.140625" customWidth="1"/>
    <col min="16" max="16" width="9.28515625" customWidth="1"/>
    <col min="17" max="124" width="9.140625" style="2" customWidth="1"/>
  </cols>
  <sheetData>
    <row r="1" spans="1:124" ht="14.25">
      <c r="I1" s="1"/>
      <c r="L1" s="1"/>
      <c r="M1" s="257" t="s">
        <v>97</v>
      </c>
      <c r="N1" s="257"/>
      <c r="O1" s="257"/>
      <c r="P1" s="257"/>
    </row>
    <row r="2" spans="1:124" ht="14.25">
      <c r="I2" s="1"/>
      <c r="L2" s="1"/>
      <c r="M2" s="1"/>
      <c r="N2" s="121" t="s">
        <v>190</v>
      </c>
      <c r="O2" s="14"/>
      <c r="P2" s="14"/>
    </row>
    <row r="3" spans="1:124" ht="18.75">
      <c r="A3" s="263" t="s">
        <v>96</v>
      </c>
      <c r="B3" s="263"/>
      <c r="C3" s="263"/>
      <c r="D3" s="263"/>
      <c r="E3" s="263"/>
      <c r="F3" s="263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24" ht="39" customHeight="1">
      <c r="A4" s="262" t="s">
        <v>191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24" ht="17.25" customHeight="1">
      <c r="A5" s="264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24" ht="26.25" customHeight="1">
      <c r="A6" s="248" t="s">
        <v>1</v>
      </c>
      <c r="B6" s="248" t="s">
        <v>2</v>
      </c>
      <c r="C6" s="248" t="s">
        <v>3</v>
      </c>
      <c r="D6" s="258" t="s">
        <v>192</v>
      </c>
      <c r="E6" s="259"/>
      <c r="F6" s="251" t="s">
        <v>194</v>
      </c>
      <c r="G6" s="269" t="s">
        <v>99</v>
      </c>
      <c r="H6" s="270"/>
      <c r="I6" s="270"/>
      <c r="J6" s="270"/>
      <c r="K6" s="270"/>
      <c r="L6" s="270"/>
      <c r="M6" s="270"/>
      <c r="N6" s="270"/>
      <c r="O6" s="270"/>
      <c r="P6" s="271"/>
    </row>
    <row r="7" spans="1:124" ht="26.25" customHeight="1">
      <c r="A7" s="249"/>
      <c r="B7" s="249"/>
      <c r="C7" s="249"/>
      <c r="D7" s="260"/>
      <c r="E7" s="261"/>
      <c r="F7" s="252"/>
      <c r="G7" s="265" t="s">
        <v>4</v>
      </c>
      <c r="H7" s="265"/>
      <c r="I7" s="265"/>
      <c r="J7" s="265"/>
      <c r="K7" s="266" t="s">
        <v>5</v>
      </c>
      <c r="L7" s="266"/>
      <c r="M7" s="266"/>
      <c r="N7" s="266"/>
      <c r="O7" s="267" t="s">
        <v>100</v>
      </c>
      <c r="P7" s="267" t="s">
        <v>101</v>
      </c>
    </row>
    <row r="8" spans="1:124" ht="39.75" customHeight="1">
      <c r="A8" s="250"/>
      <c r="B8" s="250"/>
      <c r="C8" s="250"/>
      <c r="D8" s="3" t="s">
        <v>98</v>
      </c>
      <c r="E8" s="3" t="s">
        <v>193</v>
      </c>
      <c r="F8" s="253"/>
      <c r="G8" s="4" t="s">
        <v>6</v>
      </c>
      <c r="H8" s="4" t="s">
        <v>7</v>
      </c>
      <c r="I8" s="4" t="s">
        <v>102</v>
      </c>
      <c r="J8" s="15" t="s">
        <v>8</v>
      </c>
      <c r="K8" s="4" t="s">
        <v>6</v>
      </c>
      <c r="L8" s="4" t="s">
        <v>7</v>
      </c>
      <c r="M8" s="4" t="s">
        <v>102</v>
      </c>
      <c r="N8" s="19" t="s">
        <v>8</v>
      </c>
      <c r="O8" s="268"/>
      <c r="P8" s="268"/>
    </row>
    <row r="9" spans="1:124" s="7" customFormat="1" ht="13.5" customHeight="1">
      <c r="A9" s="5">
        <v>1</v>
      </c>
      <c r="B9" s="5">
        <v>2</v>
      </c>
      <c r="C9" s="5">
        <v>3</v>
      </c>
      <c r="D9" s="5">
        <v>4</v>
      </c>
      <c r="E9" s="125">
        <v>5</v>
      </c>
      <c r="F9" s="5">
        <v>6</v>
      </c>
      <c r="G9" s="5">
        <v>7</v>
      </c>
      <c r="H9" s="5">
        <v>8</v>
      </c>
      <c r="I9" s="5">
        <v>9</v>
      </c>
      <c r="J9" s="16">
        <v>10</v>
      </c>
      <c r="K9" s="5">
        <v>11</v>
      </c>
      <c r="L9" s="5">
        <v>12</v>
      </c>
      <c r="M9" s="5">
        <v>13</v>
      </c>
      <c r="N9" s="20">
        <v>14</v>
      </c>
      <c r="O9" s="5">
        <v>15</v>
      </c>
      <c r="P9" s="5">
        <v>16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s="9" customFormat="1" ht="18.75" customHeight="1">
      <c r="A10" s="60">
        <v>1</v>
      </c>
      <c r="B10" s="21" t="s">
        <v>9</v>
      </c>
      <c r="C10" s="22" t="s">
        <v>10</v>
      </c>
      <c r="D10" s="77">
        <v>71.7</v>
      </c>
      <c r="E10" s="77">
        <v>71.8</v>
      </c>
      <c r="F10" s="77">
        <v>73.099999999999994</v>
      </c>
      <c r="G10" s="77">
        <v>93.4</v>
      </c>
      <c r="H10" s="77"/>
      <c r="I10" s="77">
        <v>93.4</v>
      </c>
      <c r="J10" s="16">
        <v>93.4</v>
      </c>
      <c r="K10" s="125">
        <v>93.4</v>
      </c>
      <c r="L10" s="125"/>
      <c r="M10" s="125">
        <v>93.4</v>
      </c>
      <c r="N10" s="78">
        <v>93.4</v>
      </c>
      <c r="O10" s="125"/>
      <c r="P10" s="125">
        <f>N10-J10</f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24">
      <c r="A11" s="23"/>
      <c r="B11" s="24" t="s">
        <v>11</v>
      </c>
      <c r="C11" s="25" t="s">
        <v>10</v>
      </c>
      <c r="D11" s="84"/>
      <c r="E11" s="84"/>
      <c r="F11" s="84"/>
      <c r="G11" s="84"/>
      <c r="H11" s="84"/>
      <c r="I11" s="84"/>
      <c r="J11" s="16"/>
      <c r="K11" s="223"/>
      <c r="L11" s="223"/>
      <c r="M11" s="223"/>
      <c r="N11" s="78"/>
      <c r="O11" s="125"/>
      <c r="P11" s="125">
        <f>N11-J11</f>
        <v>0</v>
      </c>
    </row>
    <row r="12" spans="1:124" ht="15">
      <c r="A12" s="23"/>
      <c r="B12" s="24" t="s">
        <v>12</v>
      </c>
      <c r="C12" s="25" t="s">
        <v>10</v>
      </c>
      <c r="D12" s="84"/>
      <c r="E12" s="84"/>
      <c r="F12" s="84"/>
      <c r="G12" s="84"/>
      <c r="H12" s="84"/>
      <c r="I12" s="84"/>
      <c r="J12" s="16"/>
      <c r="K12" s="223"/>
      <c r="L12" s="223"/>
      <c r="M12" s="223"/>
      <c r="N12" s="78"/>
      <c r="O12" s="125"/>
      <c r="P12" s="125"/>
    </row>
    <row r="13" spans="1:124" ht="24">
      <c r="A13" s="23"/>
      <c r="B13" s="24" t="s">
        <v>13</v>
      </c>
      <c r="C13" s="25" t="s">
        <v>10</v>
      </c>
      <c r="D13" s="84"/>
      <c r="E13" s="84"/>
      <c r="F13" s="84"/>
      <c r="G13" s="84"/>
      <c r="H13" s="84"/>
      <c r="I13" s="84"/>
      <c r="J13" s="16"/>
      <c r="K13" s="223"/>
      <c r="L13" s="223"/>
      <c r="M13" s="223"/>
      <c r="N13" s="78"/>
      <c r="O13" s="125"/>
      <c r="P13" s="125"/>
    </row>
    <row r="14" spans="1:124" ht="15">
      <c r="A14" s="23"/>
      <c r="B14" s="24" t="s">
        <v>14</v>
      </c>
      <c r="C14" s="25" t="s">
        <v>10</v>
      </c>
      <c r="D14" s="84">
        <f>D10-D11</f>
        <v>71.7</v>
      </c>
      <c r="E14" s="84">
        <v>71.8</v>
      </c>
      <c r="F14" s="84">
        <v>73.099999999999994</v>
      </c>
      <c r="G14" s="84"/>
      <c r="H14" s="84"/>
      <c r="I14" s="84"/>
      <c r="J14" s="16">
        <f>J10-J11</f>
        <v>93.4</v>
      </c>
      <c r="K14" s="223"/>
      <c r="L14" s="223"/>
      <c r="M14" s="223"/>
      <c r="N14" s="78">
        <v>93.4</v>
      </c>
      <c r="O14" s="125"/>
      <c r="P14" s="125">
        <f>N14-J14</f>
        <v>0</v>
      </c>
    </row>
    <row r="15" spans="1:124" ht="15">
      <c r="A15" s="23"/>
      <c r="B15" s="24" t="s">
        <v>15</v>
      </c>
      <c r="C15" s="25" t="s">
        <v>10</v>
      </c>
      <c r="D15" s="84">
        <v>2.9</v>
      </c>
      <c r="E15" s="84"/>
      <c r="F15" s="84"/>
      <c r="G15" s="84"/>
      <c r="H15" s="84"/>
      <c r="I15" s="84"/>
      <c r="J15" s="16"/>
      <c r="K15" s="223"/>
      <c r="L15" s="223"/>
      <c r="M15" s="223"/>
      <c r="N15" s="78"/>
      <c r="O15" s="125"/>
      <c r="P15" s="125">
        <f>N15-J15</f>
        <v>0</v>
      </c>
    </row>
    <row r="16" spans="1:124" ht="22.5">
      <c r="A16" s="23"/>
      <c r="B16" s="26" t="s">
        <v>16</v>
      </c>
      <c r="C16" s="25" t="s">
        <v>17</v>
      </c>
      <c r="D16" s="123">
        <f>D15/D14*100</f>
        <v>4.0446304044630397</v>
      </c>
      <c r="E16" s="123"/>
      <c r="F16" s="123"/>
      <c r="G16" s="84"/>
      <c r="H16" s="84"/>
      <c r="I16" s="84"/>
      <c r="J16" s="72"/>
      <c r="K16" s="224"/>
      <c r="L16" s="224"/>
      <c r="M16" s="224"/>
      <c r="N16" s="102"/>
      <c r="O16" s="118"/>
      <c r="P16" s="118"/>
    </row>
    <row r="17" spans="1:124" s="9" customFormat="1" ht="15">
      <c r="A17" s="23"/>
      <c r="B17" s="29" t="s">
        <v>18</v>
      </c>
      <c r="C17" s="22" t="s">
        <v>10</v>
      </c>
      <c r="D17" s="77">
        <f>D10-D11-D15</f>
        <v>68.8</v>
      </c>
      <c r="E17" s="77">
        <v>71.8</v>
      </c>
      <c r="F17" s="77">
        <v>73.099999999999994</v>
      </c>
      <c r="G17" s="77"/>
      <c r="H17" s="77"/>
      <c r="I17" s="77"/>
      <c r="J17" s="16">
        <f>J14</f>
        <v>93.4</v>
      </c>
      <c r="K17" s="118"/>
      <c r="L17" s="118"/>
      <c r="M17" s="118"/>
      <c r="N17" s="78">
        <f>N19+N20</f>
        <v>93.4</v>
      </c>
      <c r="O17" s="116">
        <f>O19+O22+O23+O28</f>
        <v>100</v>
      </c>
      <c r="P17" s="118">
        <f>N17-J17</f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5">
      <c r="A18" s="23"/>
      <c r="B18" s="27" t="s">
        <v>19</v>
      </c>
      <c r="C18" s="25"/>
      <c r="D18" s="84"/>
      <c r="E18" s="84"/>
      <c r="F18" s="84"/>
      <c r="G18" s="84"/>
      <c r="H18" s="84"/>
      <c r="I18" s="84"/>
      <c r="J18" s="16"/>
      <c r="K18" s="224"/>
      <c r="L18" s="224"/>
      <c r="M18" s="224"/>
      <c r="N18" s="78"/>
      <c r="O18" s="118"/>
      <c r="P18" s="118"/>
    </row>
    <row r="19" spans="1:124" ht="15">
      <c r="A19" s="23"/>
      <c r="B19" s="27" t="s">
        <v>20</v>
      </c>
      <c r="C19" s="25" t="s">
        <v>10</v>
      </c>
      <c r="D19" s="84">
        <v>10.9</v>
      </c>
      <c r="E19" s="84">
        <v>12.1</v>
      </c>
      <c r="F19" s="84">
        <v>10.8</v>
      </c>
      <c r="G19" s="84"/>
      <c r="H19" s="84"/>
      <c r="I19" s="84"/>
      <c r="J19" s="16">
        <v>4.8</v>
      </c>
      <c r="K19" s="224"/>
      <c r="L19" s="224"/>
      <c r="M19" s="224"/>
      <c r="N19" s="78">
        <v>4.8</v>
      </c>
      <c r="O19" s="116">
        <f>N19/N17*100</f>
        <v>5.1391862955032108</v>
      </c>
      <c r="P19" s="118">
        <f>N19-J19</f>
        <v>0</v>
      </c>
    </row>
    <row r="20" spans="1:124" s="9" customFormat="1" ht="25.5">
      <c r="A20" s="28"/>
      <c r="B20" s="29" t="s">
        <v>21</v>
      </c>
      <c r="C20" s="22" t="s">
        <v>10</v>
      </c>
      <c r="D20" s="77">
        <f>D22+D23+D28</f>
        <v>57.900000000000006</v>
      </c>
      <c r="E20" s="77">
        <f>E22+E23+E28</f>
        <v>59.699999999999996</v>
      </c>
      <c r="F20" s="77">
        <f>F22+F23+F28</f>
        <v>62.3</v>
      </c>
      <c r="G20" s="77"/>
      <c r="H20" s="77"/>
      <c r="I20" s="77"/>
      <c r="J20" s="16">
        <f>J17-J19</f>
        <v>88.600000000000009</v>
      </c>
      <c r="K20" s="118"/>
      <c r="L20" s="118"/>
      <c r="M20" s="118"/>
      <c r="N20" s="78">
        <f>N22+N23+N28</f>
        <v>88.600000000000009</v>
      </c>
      <c r="O20" s="118"/>
      <c r="P20" s="118">
        <f>N20-J20</f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s="9" customFormat="1" ht="15">
      <c r="A21" s="28"/>
      <c r="B21" s="27" t="s">
        <v>19</v>
      </c>
      <c r="C21" s="22"/>
      <c r="D21" s="77"/>
      <c r="E21" s="77"/>
      <c r="F21" s="77"/>
      <c r="G21" s="77"/>
      <c r="H21" s="77"/>
      <c r="I21" s="77"/>
      <c r="J21" s="16"/>
      <c r="K21" s="118"/>
      <c r="L21" s="118"/>
      <c r="M21" s="118"/>
      <c r="N21" s="78"/>
      <c r="O21" s="118"/>
      <c r="P21" s="11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5" customHeight="1">
      <c r="A22" s="23"/>
      <c r="B22" s="27" t="s">
        <v>22</v>
      </c>
      <c r="C22" s="25" t="s">
        <v>10</v>
      </c>
      <c r="D22" s="84">
        <v>51.2</v>
      </c>
      <c r="E22" s="84">
        <v>52.9</v>
      </c>
      <c r="F22" s="84">
        <v>56</v>
      </c>
      <c r="G22" s="84"/>
      <c r="H22" s="84"/>
      <c r="I22" s="84"/>
      <c r="J22" s="16">
        <v>81.400000000000006</v>
      </c>
      <c r="K22" s="224"/>
      <c r="L22" s="224"/>
      <c r="M22" s="224"/>
      <c r="N22" s="78">
        <v>81.400000000000006</v>
      </c>
      <c r="O22" s="86">
        <f>N22/N17*100</f>
        <v>87.15203426124198</v>
      </c>
      <c r="P22" s="77">
        <f>N22-J22</f>
        <v>0</v>
      </c>
    </row>
    <row r="23" spans="1:124" ht="15" customHeight="1">
      <c r="A23" s="23"/>
      <c r="B23" s="27" t="s">
        <v>23</v>
      </c>
      <c r="C23" s="25" t="s">
        <v>10</v>
      </c>
      <c r="D23" s="84">
        <f>D25+D26+D27</f>
        <v>4.7</v>
      </c>
      <c r="E23" s="84">
        <v>4.9000000000000004</v>
      </c>
      <c r="F23" s="84">
        <v>5.4</v>
      </c>
      <c r="G23" s="84"/>
      <c r="H23" s="84"/>
      <c r="I23" s="84"/>
      <c r="J23" s="16">
        <v>5.4</v>
      </c>
      <c r="K23" s="224"/>
      <c r="L23" s="224"/>
      <c r="M23" s="224"/>
      <c r="N23" s="78">
        <v>5.4</v>
      </c>
      <c r="O23" s="86">
        <f>N23/N17*100</f>
        <v>5.7815845824411136</v>
      </c>
      <c r="P23" s="77">
        <f>N23-J23</f>
        <v>0</v>
      </c>
    </row>
    <row r="24" spans="1:124" ht="15">
      <c r="A24" s="23"/>
      <c r="B24" s="27" t="s">
        <v>24</v>
      </c>
      <c r="C24" s="25"/>
      <c r="D24" s="84"/>
      <c r="E24" s="84"/>
      <c r="F24" s="84"/>
      <c r="G24" s="84"/>
      <c r="H24" s="84"/>
      <c r="I24" s="84"/>
      <c r="J24" s="16"/>
      <c r="K24" s="224"/>
      <c r="L24" s="224"/>
      <c r="M24" s="224"/>
      <c r="N24" s="78"/>
      <c r="O24" s="77"/>
      <c r="P24" s="77"/>
    </row>
    <row r="25" spans="1:124" ht="15">
      <c r="A25" s="23"/>
      <c r="B25" s="27" t="s">
        <v>25</v>
      </c>
      <c r="C25" s="25" t="s">
        <v>10</v>
      </c>
      <c r="D25" s="84">
        <v>4.7</v>
      </c>
      <c r="E25" s="84">
        <v>4.9000000000000004</v>
      </c>
      <c r="F25" s="84">
        <v>5.4</v>
      </c>
      <c r="G25" s="84"/>
      <c r="H25" s="84"/>
      <c r="I25" s="84"/>
      <c r="J25" s="16">
        <v>5.4</v>
      </c>
      <c r="K25" s="224"/>
      <c r="L25" s="224"/>
      <c r="M25" s="224"/>
      <c r="N25" s="78">
        <v>5.4</v>
      </c>
      <c r="O25" s="77"/>
      <c r="P25" s="77">
        <f>N25-J25</f>
        <v>0</v>
      </c>
    </row>
    <row r="26" spans="1:124" ht="15" customHeight="1">
      <c r="A26" s="23"/>
      <c r="B26" s="27" t="s">
        <v>26</v>
      </c>
      <c r="C26" s="25" t="s">
        <v>10</v>
      </c>
      <c r="D26" s="84">
        <v>0</v>
      </c>
      <c r="E26" s="84">
        <v>0</v>
      </c>
      <c r="F26" s="84">
        <v>0</v>
      </c>
      <c r="G26" s="84"/>
      <c r="H26" s="84"/>
      <c r="I26" s="84"/>
      <c r="J26" s="16">
        <v>0</v>
      </c>
      <c r="K26" s="224"/>
      <c r="L26" s="224"/>
      <c r="M26" s="224"/>
      <c r="N26" s="78">
        <v>0</v>
      </c>
      <c r="O26" s="77"/>
      <c r="P26" s="77">
        <f>N26-J26</f>
        <v>0</v>
      </c>
    </row>
    <row r="27" spans="1:124" ht="15" customHeight="1">
      <c r="A27" s="23"/>
      <c r="B27" s="27" t="s">
        <v>27</v>
      </c>
      <c r="C27" s="25" t="s">
        <v>10</v>
      </c>
      <c r="D27" s="84">
        <v>0</v>
      </c>
      <c r="E27" s="84">
        <v>0</v>
      </c>
      <c r="F27" s="84">
        <v>0</v>
      </c>
      <c r="G27" s="84"/>
      <c r="H27" s="84"/>
      <c r="I27" s="84"/>
      <c r="J27" s="16">
        <v>0</v>
      </c>
      <c r="K27" s="224"/>
      <c r="L27" s="224"/>
      <c r="M27" s="224"/>
      <c r="N27" s="78">
        <v>0</v>
      </c>
      <c r="O27" s="77"/>
      <c r="P27" s="77">
        <f>N27-J27</f>
        <v>0</v>
      </c>
    </row>
    <row r="28" spans="1:124" ht="15" customHeight="1">
      <c r="A28" s="23"/>
      <c r="B28" s="27" t="s">
        <v>28</v>
      </c>
      <c r="C28" s="25" t="s">
        <v>10</v>
      </c>
      <c r="D28" s="84">
        <v>2</v>
      </c>
      <c r="E28" s="84">
        <v>1.9</v>
      </c>
      <c r="F28" s="84">
        <v>0.9</v>
      </c>
      <c r="G28" s="84"/>
      <c r="H28" s="84"/>
      <c r="I28" s="84"/>
      <c r="J28" s="16">
        <v>1.8</v>
      </c>
      <c r="K28" s="224"/>
      <c r="L28" s="224"/>
      <c r="M28" s="224"/>
      <c r="N28" s="78">
        <v>1.8</v>
      </c>
      <c r="O28" s="86">
        <f>N28/N17*100</f>
        <v>1.9271948608137044</v>
      </c>
      <c r="P28" s="77">
        <f>N28-J28</f>
        <v>0</v>
      </c>
    </row>
    <row r="29" spans="1:124" s="9" customFormat="1" ht="16.5" customHeight="1">
      <c r="A29" s="61" t="s">
        <v>106</v>
      </c>
      <c r="B29" s="29" t="s">
        <v>29</v>
      </c>
      <c r="C29" s="22" t="s">
        <v>30</v>
      </c>
      <c r="D29" s="86">
        <f>D30+D34+D51+D52+D57+D58+D63</f>
        <v>2306.7088083200001</v>
      </c>
      <c r="E29" s="86">
        <f>E30+E34+E51+E52+E57+E58+E63</f>
        <v>2197.7480719999999</v>
      </c>
      <c r="F29" s="86">
        <f>F30+F34+F51+F52+F57+F58+F63</f>
        <v>2588.7710229600002</v>
      </c>
      <c r="G29" s="86">
        <f t="shared" ref="G29:I29" si="0">G30+G34+G51+G52+G57+G58+G63</f>
        <v>1956.7461600000001</v>
      </c>
      <c r="H29" s="86">
        <f t="shared" si="0"/>
        <v>0</v>
      </c>
      <c r="I29" s="86">
        <f t="shared" si="0"/>
        <v>2108.6659999999997</v>
      </c>
      <c r="J29" s="97">
        <f>J30+J34+J51+J52+J57+J58+J63</f>
        <v>4065.4121600000003</v>
      </c>
      <c r="K29" s="86">
        <f>K30+K34+K51+K52+K57+K58+K63</f>
        <v>1358.95715799904</v>
      </c>
      <c r="L29" s="86"/>
      <c r="M29" s="86">
        <f t="shared" ref="M29" si="1">M30+M34+M51+M52+M57+M58+M63</f>
        <v>1661.9358834992797</v>
      </c>
      <c r="N29" s="102">
        <f>N30+N34+N51+N52+N57+N58+N63</f>
        <v>3020.8930414983197</v>
      </c>
      <c r="O29" s="93">
        <f>N29/N110*100</f>
        <v>70.618522161999621</v>
      </c>
      <c r="P29" s="86">
        <f>N29-J29</f>
        <v>-1044.5191185016806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s="9" customFormat="1" ht="27" customHeight="1">
      <c r="A30" s="61" t="s">
        <v>103</v>
      </c>
      <c r="B30" s="29" t="s">
        <v>104</v>
      </c>
      <c r="C30" s="22"/>
      <c r="D30" s="77">
        <f>D31+D32+D33</f>
        <v>32.4</v>
      </c>
      <c r="E30" s="77">
        <f>E31+E32+E33</f>
        <v>0</v>
      </c>
      <c r="F30" s="77">
        <v>34.21</v>
      </c>
      <c r="G30" s="77"/>
      <c r="H30" s="77">
        <v>0</v>
      </c>
      <c r="I30" s="77"/>
      <c r="J30" s="16">
        <f>G30+H30+I30</f>
        <v>0</v>
      </c>
      <c r="K30" s="77">
        <v>43.71</v>
      </c>
      <c r="L30" s="77"/>
      <c r="M30" s="77"/>
      <c r="N30" s="78">
        <v>43.71</v>
      </c>
      <c r="O30" s="93">
        <f>N30/N29*100</f>
        <v>1.4469231250345913</v>
      </c>
      <c r="P30" s="77">
        <f t="shared" ref="P30:P70" si="2">N30-J30</f>
        <v>43.71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s="9" customFormat="1" ht="14.25">
      <c r="A31" s="30" t="s">
        <v>105</v>
      </c>
      <c r="B31" s="24" t="s">
        <v>107</v>
      </c>
      <c r="C31" s="22" t="s">
        <v>30</v>
      </c>
      <c r="D31" s="77">
        <v>32.4</v>
      </c>
      <c r="E31" s="77">
        <v>0</v>
      </c>
      <c r="F31" s="77">
        <v>34.21</v>
      </c>
      <c r="G31" s="77"/>
      <c r="H31" s="77">
        <v>0</v>
      </c>
      <c r="I31" s="77"/>
      <c r="J31" s="16">
        <f>G31+H31+I31</f>
        <v>0</v>
      </c>
      <c r="K31" s="77">
        <v>43.71</v>
      </c>
      <c r="L31" s="77"/>
      <c r="M31" s="77"/>
      <c r="N31" s="78">
        <v>43.71</v>
      </c>
      <c r="O31" s="77"/>
      <c r="P31" s="77">
        <f t="shared" si="2"/>
        <v>43.71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s="9" customFormat="1" ht="14.25">
      <c r="A32" s="31" t="s">
        <v>108</v>
      </c>
      <c r="B32" s="24" t="s">
        <v>109</v>
      </c>
      <c r="C32" s="22"/>
      <c r="D32" s="85"/>
      <c r="E32" s="85"/>
      <c r="F32" s="85"/>
      <c r="G32" s="85"/>
      <c r="H32" s="85"/>
      <c r="I32" s="85"/>
      <c r="J32" s="18"/>
      <c r="K32" s="85"/>
      <c r="L32" s="85"/>
      <c r="M32" s="85"/>
      <c r="N32" s="103"/>
      <c r="O32" s="85"/>
      <c r="P32" s="7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s="9" customFormat="1" ht="24">
      <c r="A33" s="31" t="s">
        <v>110</v>
      </c>
      <c r="B33" s="24" t="s">
        <v>111</v>
      </c>
      <c r="C33" s="22"/>
      <c r="D33" s="85"/>
      <c r="E33" s="85"/>
      <c r="F33" s="85"/>
      <c r="G33" s="85"/>
      <c r="H33" s="85"/>
      <c r="I33" s="85"/>
      <c r="J33" s="18"/>
      <c r="K33" s="85"/>
      <c r="L33" s="85"/>
      <c r="M33" s="85"/>
      <c r="N33" s="103"/>
      <c r="O33" s="85"/>
      <c r="P33" s="7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s="9" customFormat="1" ht="25.5">
      <c r="A34" s="62" t="s">
        <v>31</v>
      </c>
      <c r="B34" s="29" t="s">
        <v>112</v>
      </c>
      <c r="C34" s="22"/>
      <c r="D34" s="87">
        <f>D36+D45+D48</f>
        <v>1013.82183</v>
      </c>
      <c r="E34" s="126">
        <f>E36+E45+E48</f>
        <v>860.16</v>
      </c>
      <c r="F34" s="126">
        <f>F36+F45+F48</f>
        <v>1082.56</v>
      </c>
      <c r="G34" s="127">
        <f t="shared" ref="G34:I34" si="3">G36+G45+G48</f>
        <v>489.37499999999994</v>
      </c>
      <c r="H34" s="124"/>
      <c r="I34" s="124">
        <f t="shared" si="3"/>
        <v>1459.86</v>
      </c>
      <c r="J34" s="73">
        <f>G34+H34+I34</f>
        <v>1949.2349999999999</v>
      </c>
      <c r="K34" s="91">
        <f>K35</f>
        <v>387.77081999999996</v>
      </c>
      <c r="L34" s="91"/>
      <c r="M34" s="91">
        <f t="shared" ref="M34" si="4">M35</f>
        <v>1018.78863</v>
      </c>
      <c r="N34" s="110">
        <f>N35</f>
        <v>1406.55945</v>
      </c>
      <c r="O34" s="91">
        <f>N34/N29*100</f>
        <v>46.561047699403709</v>
      </c>
      <c r="P34" s="77">
        <f t="shared" si="2"/>
        <v>-542.67554999999993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s="9" customFormat="1" ht="22.5">
      <c r="A35" s="30" t="s">
        <v>113</v>
      </c>
      <c r="B35" s="32" t="s">
        <v>32</v>
      </c>
      <c r="C35" s="22" t="s">
        <v>30</v>
      </c>
      <c r="D35" s="87">
        <f>D36</f>
        <v>1013.82183</v>
      </c>
      <c r="E35" s="91">
        <f>E36</f>
        <v>860.16</v>
      </c>
      <c r="F35" s="91">
        <f>F36</f>
        <v>1082.56</v>
      </c>
      <c r="G35" s="87">
        <f t="shared" ref="G35:I35" si="5">G36</f>
        <v>489.37499999999994</v>
      </c>
      <c r="H35" s="91"/>
      <c r="I35" s="91">
        <f t="shared" si="5"/>
        <v>1459.86</v>
      </c>
      <c r="J35" s="73">
        <f>G35+H35+I35</f>
        <v>1949.2349999999999</v>
      </c>
      <c r="K35" s="91">
        <f>K36</f>
        <v>387.77081999999996</v>
      </c>
      <c r="L35" s="91"/>
      <c r="M35" s="91">
        <f t="shared" ref="M35" si="6">M36</f>
        <v>1018.78863</v>
      </c>
      <c r="N35" s="110">
        <f>N36</f>
        <v>1406.55945</v>
      </c>
      <c r="O35" s="85"/>
      <c r="P35" s="77">
        <f t="shared" si="2"/>
        <v>-542.67554999999993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s="9" customFormat="1" ht="14.25">
      <c r="A36" s="33"/>
      <c r="B36" s="34" t="s">
        <v>33</v>
      </c>
      <c r="C36" s="70" t="s">
        <v>34</v>
      </c>
      <c r="D36" s="87">
        <f>D37*D38</f>
        <v>1013.82183</v>
      </c>
      <c r="E36" s="85">
        <f>E37*E38</f>
        <v>860.16</v>
      </c>
      <c r="F36" s="91">
        <v>1082.56</v>
      </c>
      <c r="G36" s="91">
        <f>G37*G38</f>
        <v>489.37499999999994</v>
      </c>
      <c r="H36" s="91"/>
      <c r="I36" s="91">
        <v>1459.86</v>
      </c>
      <c r="J36" s="73">
        <f>G36+H36+I36</f>
        <v>1949.2349999999999</v>
      </c>
      <c r="K36" s="91">
        <f>K37*K38</f>
        <v>387.77081999999996</v>
      </c>
      <c r="L36" s="91"/>
      <c r="M36" s="91">
        <f>M37*M38</f>
        <v>1018.78863</v>
      </c>
      <c r="N36" s="110">
        <f>N37*N38</f>
        <v>1406.55945</v>
      </c>
      <c r="O36" s="85"/>
      <c r="P36" s="77">
        <f t="shared" si="2"/>
        <v>-542.67554999999993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s="9" customFormat="1" ht="14.25">
      <c r="A37" s="33"/>
      <c r="B37" s="35" t="s">
        <v>35</v>
      </c>
      <c r="C37" s="70" t="s">
        <v>36</v>
      </c>
      <c r="D37" s="85">
        <v>263.81</v>
      </c>
      <c r="E37" s="85">
        <v>224</v>
      </c>
      <c r="F37" s="85">
        <v>268.95999999999998</v>
      </c>
      <c r="G37" s="128">
        <v>112.5</v>
      </c>
      <c r="H37" s="128"/>
      <c r="I37" s="128">
        <v>295.60000000000002</v>
      </c>
      <c r="J37" s="18">
        <f>G37+H37+I37</f>
        <v>408.1</v>
      </c>
      <c r="K37" s="91">
        <v>94.74</v>
      </c>
      <c r="L37" s="91"/>
      <c r="M37" s="85">
        <v>248.91</v>
      </c>
      <c r="N37" s="110">
        <f>K37+L37+M37</f>
        <v>343.65</v>
      </c>
      <c r="O37" s="85"/>
      <c r="P37" s="77">
        <f t="shared" si="2"/>
        <v>-64.450000000000045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s="9" customFormat="1" ht="14.25">
      <c r="A38" s="33"/>
      <c r="B38" s="35" t="s">
        <v>37</v>
      </c>
      <c r="C38" s="70" t="s">
        <v>38</v>
      </c>
      <c r="D38" s="91">
        <v>3.843</v>
      </c>
      <c r="E38" s="91">
        <v>3.84</v>
      </c>
      <c r="F38" s="85">
        <v>4.03</v>
      </c>
      <c r="G38" s="128">
        <v>4.3499999999999996</v>
      </c>
      <c r="H38" s="128"/>
      <c r="I38" s="128">
        <v>4.3499999999999996</v>
      </c>
      <c r="J38" s="18">
        <v>4.3499999999999996</v>
      </c>
      <c r="K38" s="85">
        <v>4.093</v>
      </c>
      <c r="L38" s="85"/>
      <c r="M38" s="85">
        <v>4.093</v>
      </c>
      <c r="N38" s="103">
        <v>4.093</v>
      </c>
      <c r="O38" s="85"/>
      <c r="P38" s="7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s="9" customFormat="1" ht="14.25">
      <c r="A39" s="33"/>
      <c r="B39" s="35" t="s">
        <v>39</v>
      </c>
      <c r="C39" s="70" t="s">
        <v>34</v>
      </c>
      <c r="D39" s="85"/>
      <c r="E39" s="85"/>
      <c r="F39" s="85"/>
      <c r="G39" s="85"/>
      <c r="H39" s="85"/>
      <c r="I39" s="85"/>
      <c r="J39" s="18"/>
      <c r="K39" s="85"/>
      <c r="L39" s="85"/>
      <c r="M39" s="85"/>
      <c r="N39" s="103"/>
      <c r="O39" s="85"/>
      <c r="P39" s="7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s="9" customFormat="1" ht="14.25">
      <c r="A40" s="33"/>
      <c r="B40" s="35" t="s">
        <v>40</v>
      </c>
      <c r="C40" s="70" t="s">
        <v>36</v>
      </c>
      <c r="D40" s="85"/>
      <c r="E40" s="85"/>
      <c r="F40" s="85"/>
      <c r="G40" s="85"/>
      <c r="H40" s="85"/>
      <c r="I40" s="85"/>
      <c r="J40" s="18"/>
      <c r="K40" s="85"/>
      <c r="L40" s="85"/>
      <c r="M40" s="85"/>
      <c r="N40" s="103"/>
      <c r="O40" s="85"/>
      <c r="P40" s="7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s="9" customFormat="1" ht="14.25">
      <c r="A41" s="33"/>
      <c r="B41" s="35" t="s">
        <v>37</v>
      </c>
      <c r="C41" s="70" t="s">
        <v>38</v>
      </c>
      <c r="D41" s="85"/>
      <c r="E41" s="85"/>
      <c r="F41" s="85"/>
      <c r="G41" s="85"/>
      <c r="H41" s="85"/>
      <c r="I41" s="85"/>
      <c r="J41" s="18"/>
      <c r="K41" s="85"/>
      <c r="L41" s="85"/>
      <c r="M41" s="85"/>
      <c r="N41" s="103"/>
      <c r="O41" s="85"/>
      <c r="P41" s="7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s="9" customFormat="1" ht="14.25">
      <c r="A42" s="33"/>
      <c r="B42" s="35" t="s">
        <v>41</v>
      </c>
      <c r="C42" s="70" t="s">
        <v>34</v>
      </c>
      <c r="D42" s="85"/>
      <c r="E42" s="85"/>
      <c r="F42" s="85"/>
      <c r="G42" s="85"/>
      <c r="H42" s="85"/>
      <c r="I42" s="85"/>
      <c r="J42" s="18"/>
      <c r="K42" s="85"/>
      <c r="L42" s="85"/>
      <c r="M42" s="85"/>
      <c r="N42" s="103"/>
      <c r="O42" s="85"/>
      <c r="P42" s="7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s="9" customFormat="1" ht="14.25">
      <c r="A43" s="33"/>
      <c r="B43" s="35" t="s">
        <v>42</v>
      </c>
      <c r="C43" s="70" t="s">
        <v>36</v>
      </c>
      <c r="D43" s="85"/>
      <c r="E43" s="85"/>
      <c r="F43" s="85"/>
      <c r="G43" s="85"/>
      <c r="H43" s="85"/>
      <c r="I43" s="85"/>
      <c r="J43" s="18"/>
      <c r="K43" s="85"/>
      <c r="L43" s="85"/>
      <c r="M43" s="85"/>
      <c r="N43" s="103"/>
      <c r="O43" s="85"/>
      <c r="P43" s="7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s="9" customFormat="1" ht="14.25">
      <c r="A44" s="36"/>
      <c r="B44" s="35" t="s">
        <v>37</v>
      </c>
      <c r="C44" s="70" t="s">
        <v>38</v>
      </c>
      <c r="D44" s="85"/>
      <c r="E44" s="85"/>
      <c r="F44" s="85"/>
      <c r="G44" s="85"/>
      <c r="H44" s="85"/>
      <c r="I44" s="85"/>
      <c r="J44" s="18"/>
      <c r="K44" s="85"/>
      <c r="L44" s="85"/>
      <c r="M44" s="85"/>
      <c r="N44" s="103"/>
      <c r="O44" s="85"/>
      <c r="P44" s="7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s="11" customFormat="1" ht="15">
      <c r="A45" s="30" t="s">
        <v>114</v>
      </c>
      <c r="B45" s="37" t="s">
        <v>44</v>
      </c>
      <c r="C45" s="22" t="s">
        <v>30</v>
      </c>
      <c r="D45" s="85"/>
      <c r="E45" s="85"/>
      <c r="F45" s="85"/>
      <c r="G45" s="85"/>
      <c r="H45" s="85"/>
      <c r="I45" s="85"/>
      <c r="J45" s="18"/>
      <c r="K45" s="85"/>
      <c r="L45" s="85"/>
      <c r="M45" s="85"/>
      <c r="N45" s="103"/>
      <c r="O45" s="85"/>
      <c r="P45" s="77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s="9" customFormat="1" ht="14.25">
      <c r="A46" s="38"/>
      <c r="B46" s="35" t="s">
        <v>45</v>
      </c>
      <c r="C46" s="70" t="s">
        <v>46</v>
      </c>
      <c r="D46" s="85"/>
      <c r="E46" s="85"/>
      <c r="F46" s="85"/>
      <c r="G46" s="85"/>
      <c r="H46" s="85"/>
      <c r="I46" s="85"/>
      <c r="J46" s="18"/>
      <c r="K46" s="85"/>
      <c r="L46" s="85"/>
      <c r="M46" s="85"/>
      <c r="N46" s="103"/>
      <c r="O46" s="85"/>
      <c r="P46" s="7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s="9" customFormat="1" ht="14.25">
      <c r="A47" s="39"/>
      <c r="B47" s="35" t="s">
        <v>47</v>
      </c>
      <c r="C47" s="70" t="s">
        <v>38</v>
      </c>
      <c r="D47" s="85"/>
      <c r="E47" s="85"/>
      <c r="F47" s="85"/>
      <c r="G47" s="85"/>
      <c r="H47" s="85"/>
      <c r="I47" s="85"/>
      <c r="J47" s="18"/>
      <c r="K47" s="85"/>
      <c r="L47" s="85"/>
      <c r="M47" s="85"/>
      <c r="N47" s="103"/>
      <c r="O47" s="85"/>
      <c r="P47" s="7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s="9" customFormat="1" ht="15">
      <c r="A48" s="30" t="s">
        <v>116</v>
      </c>
      <c r="B48" s="40" t="s">
        <v>50</v>
      </c>
      <c r="C48" s="71" t="s">
        <v>34</v>
      </c>
      <c r="D48" s="85"/>
      <c r="E48" s="85"/>
      <c r="F48" s="85"/>
      <c r="G48" s="85"/>
      <c r="H48" s="85"/>
      <c r="I48" s="85"/>
      <c r="J48" s="18"/>
      <c r="K48" s="85"/>
      <c r="L48" s="85"/>
      <c r="M48" s="85"/>
      <c r="N48" s="103"/>
      <c r="O48" s="85"/>
      <c r="P48" s="7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s="9" customFormat="1" ht="13.5" customHeight="1">
      <c r="A49" s="41"/>
      <c r="B49" s="35" t="s">
        <v>51</v>
      </c>
      <c r="C49" s="25" t="s">
        <v>115</v>
      </c>
      <c r="D49" s="85"/>
      <c r="E49" s="85"/>
      <c r="F49" s="85"/>
      <c r="G49" s="85"/>
      <c r="H49" s="85"/>
      <c r="I49" s="85"/>
      <c r="J49" s="18"/>
      <c r="K49" s="85"/>
      <c r="L49" s="85"/>
      <c r="M49" s="85"/>
      <c r="N49" s="103"/>
      <c r="O49" s="85"/>
      <c r="P49" s="7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s="9" customFormat="1" ht="14.25">
      <c r="A50" s="42"/>
      <c r="B50" s="35" t="s">
        <v>47</v>
      </c>
      <c r="C50" s="70" t="s">
        <v>38</v>
      </c>
      <c r="D50" s="85"/>
      <c r="E50" s="85"/>
      <c r="F50" s="85"/>
      <c r="G50" s="85"/>
      <c r="H50" s="85"/>
      <c r="I50" s="85"/>
      <c r="J50" s="18"/>
      <c r="K50" s="85"/>
      <c r="L50" s="85"/>
      <c r="M50" s="85"/>
      <c r="N50" s="103"/>
      <c r="O50" s="85"/>
      <c r="P50" s="7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s="9" customFormat="1" ht="116.25" customHeight="1">
      <c r="A51" s="62" t="s">
        <v>43</v>
      </c>
      <c r="B51" s="63" t="s">
        <v>117</v>
      </c>
      <c r="C51" s="71" t="s">
        <v>34</v>
      </c>
      <c r="D51" s="85"/>
      <c r="E51" s="85"/>
      <c r="F51" s="85"/>
      <c r="G51" s="85"/>
      <c r="H51" s="85"/>
      <c r="I51" s="85"/>
      <c r="J51" s="18"/>
      <c r="K51" s="85"/>
      <c r="L51" s="85"/>
      <c r="M51" s="85"/>
      <c r="N51" s="103"/>
      <c r="O51" s="85"/>
      <c r="P51" s="7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s="9" customFormat="1" ht="78.75" customHeight="1">
      <c r="A52" s="62" t="s">
        <v>48</v>
      </c>
      <c r="B52" s="64" t="s">
        <v>118</v>
      </c>
      <c r="C52" s="71" t="s">
        <v>34</v>
      </c>
      <c r="D52" s="87">
        <f>D53+D56</f>
        <v>1211.68697832</v>
      </c>
      <c r="E52" s="87">
        <f>E53+E56</f>
        <v>1211.6880719999999</v>
      </c>
      <c r="F52" s="87">
        <f>F53+F56</f>
        <v>1397.5010229600002</v>
      </c>
      <c r="G52" s="91">
        <f>G53+G56</f>
        <v>1143.9111600000001</v>
      </c>
      <c r="H52" s="91"/>
      <c r="I52" s="91">
        <f t="shared" ref="I52" si="7">I53+I56</f>
        <v>635.37599999999998</v>
      </c>
      <c r="J52" s="73">
        <f>G52+H52+I52</f>
        <v>1779.2871600000001</v>
      </c>
      <c r="K52" s="91">
        <f>K53+K56</f>
        <v>852.07633799903988</v>
      </c>
      <c r="L52" s="91"/>
      <c r="M52" s="91">
        <f>M53+M56</f>
        <v>639.05725349927991</v>
      </c>
      <c r="N52" s="105">
        <f>K52+L52+M52</f>
        <v>1491.1335914983197</v>
      </c>
      <c r="O52" s="87">
        <f>N52/N29*100</f>
        <v>49.360688081784545</v>
      </c>
      <c r="P52" s="93">
        <f>N52-J52</f>
        <v>-288.15356850168041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s="9" customFormat="1" ht="22.5">
      <c r="A53" s="254" t="s">
        <v>49</v>
      </c>
      <c r="B53" s="35" t="s">
        <v>54</v>
      </c>
      <c r="C53" s="22" t="s">
        <v>30</v>
      </c>
      <c r="D53" s="87">
        <f>D54*D55*12/1000</f>
        <v>930.63515999999993</v>
      </c>
      <c r="E53" s="87">
        <f>E54*E55*12/1000</f>
        <v>930.63599999999997</v>
      </c>
      <c r="F53" s="87">
        <f>F54*F55*12/1000</f>
        <v>1073.3494800000001</v>
      </c>
      <c r="G53" s="91">
        <f>G54*G55*12/1000</f>
        <v>878.58</v>
      </c>
      <c r="H53" s="91"/>
      <c r="I53" s="91">
        <v>488</v>
      </c>
      <c r="J53" s="73">
        <f>G53+H53+I53</f>
        <v>1366.58</v>
      </c>
      <c r="K53" s="87">
        <f>K54*K55*12/1000</f>
        <v>654.43651151999995</v>
      </c>
      <c r="L53" s="87"/>
      <c r="M53" s="87">
        <f t="shared" ref="M53" si="8">M54*M55*12/1000</f>
        <v>490.82738363999994</v>
      </c>
      <c r="N53" s="105">
        <f>K53+L53+M53</f>
        <v>1145.2638951599999</v>
      </c>
      <c r="O53" s="85"/>
      <c r="P53" s="93">
        <f>N53-J53</f>
        <v>-221.31610483999998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s="9" customFormat="1" ht="15">
      <c r="A54" s="255"/>
      <c r="B54" s="43" t="s">
        <v>55</v>
      </c>
      <c r="C54" s="44" t="s">
        <v>56</v>
      </c>
      <c r="D54" s="85">
        <v>7</v>
      </c>
      <c r="E54" s="85">
        <v>7</v>
      </c>
      <c r="F54" s="85">
        <v>7</v>
      </c>
      <c r="G54" s="85">
        <v>4.5</v>
      </c>
      <c r="H54" s="85"/>
      <c r="I54" s="85">
        <v>3</v>
      </c>
      <c r="J54" s="18">
        <f>G54+H54+I54</f>
        <v>7.5</v>
      </c>
      <c r="K54" s="85">
        <v>4</v>
      </c>
      <c r="L54" s="85"/>
      <c r="M54" s="85">
        <v>3</v>
      </c>
      <c r="N54" s="103">
        <f>K54+L54+M54</f>
        <v>7</v>
      </c>
      <c r="O54" s="85"/>
      <c r="P54" s="77">
        <f t="shared" si="2"/>
        <v>-0.5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s="9" customFormat="1" ht="15">
      <c r="A55" s="256"/>
      <c r="B55" s="45" t="s">
        <v>57</v>
      </c>
      <c r="C55" s="46" t="s">
        <v>38</v>
      </c>
      <c r="D55" s="85">
        <v>11078.99</v>
      </c>
      <c r="E55" s="85">
        <v>11079</v>
      </c>
      <c r="F55" s="85">
        <v>12777.97</v>
      </c>
      <c r="G55" s="85">
        <v>16270</v>
      </c>
      <c r="H55" s="85"/>
      <c r="I55" s="85">
        <v>16270</v>
      </c>
      <c r="J55" s="18">
        <v>16146.89</v>
      </c>
      <c r="K55" s="85">
        <f>F55*106.7%</f>
        <v>13634.093989999999</v>
      </c>
      <c r="L55" s="91"/>
      <c r="M55" s="87">
        <f>K55</f>
        <v>13634.093989999999</v>
      </c>
      <c r="N55" s="105">
        <f>K55</f>
        <v>13634.093989999999</v>
      </c>
      <c r="O55" s="85"/>
      <c r="P55" s="86">
        <f t="shared" si="2"/>
        <v>-2512.79601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s="9" customFormat="1" ht="35.25" customHeight="1">
      <c r="A56" s="30" t="s">
        <v>52</v>
      </c>
      <c r="B56" s="47" t="s">
        <v>119</v>
      </c>
      <c r="C56" s="22" t="s">
        <v>30</v>
      </c>
      <c r="D56" s="124">
        <f>D53*0.302</f>
        <v>281.05181832</v>
      </c>
      <c r="E56" s="124">
        <f>E53*0.302</f>
        <v>281.05207200000001</v>
      </c>
      <c r="F56" s="124">
        <f>F53*0.302</f>
        <v>324.15154296000003</v>
      </c>
      <c r="G56" s="124">
        <f t="shared" ref="G56" si="9">G53*0.302</f>
        <v>265.33116000000001</v>
      </c>
      <c r="H56" s="124"/>
      <c r="I56" s="124">
        <f>I53*0.302</f>
        <v>147.376</v>
      </c>
      <c r="J56" s="73">
        <f>G56+H56+I56</f>
        <v>412.70716000000004</v>
      </c>
      <c r="K56" s="91">
        <f>K53*0.302</f>
        <v>197.63982647903998</v>
      </c>
      <c r="L56" s="91"/>
      <c r="M56" s="91">
        <f t="shared" ref="M56" si="10">M53*0.302</f>
        <v>148.22986985927997</v>
      </c>
      <c r="N56" s="105">
        <f>K56+L56+M56</f>
        <v>345.86969633831995</v>
      </c>
      <c r="O56" s="85"/>
      <c r="P56" s="93">
        <f>N56-J56</f>
        <v>-66.83746366168009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s="9" customFormat="1" ht="27.75" customHeight="1">
      <c r="A57" s="61" t="s">
        <v>53</v>
      </c>
      <c r="B57" s="65" t="s">
        <v>120</v>
      </c>
      <c r="C57" s="22" t="s">
        <v>30</v>
      </c>
      <c r="D57" s="85"/>
      <c r="E57" s="85"/>
      <c r="F57" s="85"/>
      <c r="G57" s="85"/>
      <c r="H57" s="85"/>
      <c r="I57" s="85"/>
      <c r="J57" s="18"/>
      <c r="K57" s="85"/>
      <c r="L57" s="85"/>
      <c r="M57" s="85"/>
      <c r="N57" s="103"/>
      <c r="O57" s="85"/>
      <c r="P57" s="77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s="9" customFormat="1" ht="25.5">
      <c r="A58" s="61" t="s">
        <v>58</v>
      </c>
      <c r="B58" s="65" t="s">
        <v>121</v>
      </c>
      <c r="C58" s="22" t="s">
        <v>34</v>
      </c>
      <c r="D58" s="85">
        <v>48.8</v>
      </c>
      <c r="E58" s="85">
        <v>48.8</v>
      </c>
      <c r="F58" s="85">
        <v>74.5</v>
      </c>
      <c r="G58" s="85">
        <v>244.16</v>
      </c>
      <c r="H58" s="85"/>
      <c r="I58" s="85">
        <v>13.43</v>
      </c>
      <c r="J58" s="18">
        <f>G58+H58+I58</f>
        <v>257.58999999999997</v>
      </c>
      <c r="K58" s="87">
        <v>75.400000000000006</v>
      </c>
      <c r="L58" s="87"/>
      <c r="M58" s="91">
        <v>4.09</v>
      </c>
      <c r="N58" s="110">
        <f>K58+M58</f>
        <v>79.490000000000009</v>
      </c>
      <c r="O58" s="91">
        <f>N58/N29*100</f>
        <v>2.6313410937771602</v>
      </c>
      <c r="P58" s="77">
        <f t="shared" si="2"/>
        <v>-178.09999999999997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s="9" customFormat="1" ht="14.25">
      <c r="A59" s="30" t="s">
        <v>122</v>
      </c>
      <c r="B59" s="26" t="s">
        <v>123</v>
      </c>
      <c r="C59" s="22" t="s">
        <v>34</v>
      </c>
      <c r="D59" s="87"/>
      <c r="E59" s="87"/>
      <c r="F59" s="87"/>
      <c r="G59" s="91"/>
      <c r="H59" s="91"/>
      <c r="I59" s="91"/>
      <c r="J59" s="73"/>
      <c r="K59" s="91"/>
      <c r="L59" s="91"/>
      <c r="M59" s="91"/>
      <c r="N59" s="110"/>
      <c r="O59" s="85"/>
      <c r="P59" s="93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s="9" customFormat="1" ht="15">
      <c r="A60" s="30"/>
      <c r="B60" s="43" t="s">
        <v>55</v>
      </c>
      <c r="C60" s="44" t="s">
        <v>56</v>
      </c>
      <c r="D60" s="85"/>
      <c r="E60" s="85"/>
      <c r="F60" s="85"/>
      <c r="G60" s="85"/>
      <c r="H60" s="85"/>
      <c r="I60" s="85"/>
      <c r="J60" s="18"/>
      <c r="K60" s="85"/>
      <c r="L60" s="85"/>
      <c r="M60" s="85"/>
      <c r="N60" s="103"/>
      <c r="O60" s="85"/>
      <c r="P60" s="77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s="9" customFormat="1" ht="15">
      <c r="A61" s="30"/>
      <c r="B61" s="45" t="s">
        <v>57</v>
      </c>
      <c r="C61" s="46" t="s">
        <v>38</v>
      </c>
      <c r="D61" s="85"/>
      <c r="E61" s="85"/>
      <c r="F61" s="85"/>
      <c r="G61" s="85"/>
      <c r="H61" s="85"/>
      <c r="I61" s="85"/>
      <c r="J61" s="18"/>
      <c r="K61" s="87"/>
      <c r="L61" s="87"/>
      <c r="M61" s="87"/>
      <c r="N61" s="105"/>
      <c r="O61" s="85"/>
      <c r="P61" s="9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s="9" customFormat="1" ht="22.5">
      <c r="A62" s="30" t="s">
        <v>125</v>
      </c>
      <c r="B62" s="26" t="s">
        <v>124</v>
      </c>
      <c r="C62" s="48"/>
      <c r="D62" s="91"/>
      <c r="E62" s="91"/>
      <c r="F62" s="91"/>
      <c r="G62" s="91"/>
      <c r="H62" s="91"/>
      <c r="I62" s="91"/>
      <c r="J62" s="73"/>
      <c r="K62" s="91"/>
      <c r="L62" s="91"/>
      <c r="M62" s="91"/>
      <c r="N62" s="110"/>
      <c r="O62" s="85"/>
      <c r="P62" s="9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s="9" customFormat="1" ht="25.5">
      <c r="A63" s="61" t="s">
        <v>59</v>
      </c>
      <c r="B63" s="65" t="s">
        <v>60</v>
      </c>
      <c r="C63" s="48" t="s">
        <v>34</v>
      </c>
      <c r="D63" s="85"/>
      <c r="E63" s="85">
        <v>77.099999999999994</v>
      </c>
      <c r="F63" s="85"/>
      <c r="G63" s="85">
        <v>79.3</v>
      </c>
      <c r="H63" s="85"/>
      <c r="I63" s="85"/>
      <c r="J63" s="18">
        <v>79.3</v>
      </c>
      <c r="K63" s="85"/>
      <c r="L63" s="85"/>
      <c r="M63" s="85"/>
      <c r="N63" s="103"/>
      <c r="O63" s="85"/>
      <c r="P63" s="77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s="9" customFormat="1" ht="33.75">
      <c r="A64" s="30" t="s">
        <v>126</v>
      </c>
      <c r="B64" s="26" t="s">
        <v>127</v>
      </c>
      <c r="C64" s="48" t="s">
        <v>34</v>
      </c>
      <c r="D64" s="85"/>
      <c r="E64" s="85"/>
      <c r="F64" s="85"/>
      <c r="G64" s="85"/>
      <c r="H64" s="85"/>
      <c r="I64" s="85"/>
      <c r="J64" s="18"/>
      <c r="K64" s="85"/>
      <c r="L64" s="85"/>
      <c r="M64" s="85"/>
      <c r="N64" s="103"/>
      <c r="O64" s="85"/>
      <c r="P64" s="77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s="9" customFormat="1" ht="22.5">
      <c r="A65" s="30" t="s">
        <v>128</v>
      </c>
      <c r="B65" s="26" t="s">
        <v>129</v>
      </c>
      <c r="C65" s="48"/>
      <c r="D65" s="85"/>
      <c r="E65" s="85"/>
      <c r="F65" s="85"/>
      <c r="G65" s="85"/>
      <c r="H65" s="85"/>
      <c r="I65" s="85"/>
      <c r="J65" s="18"/>
      <c r="K65" s="85"/>
      <c r="L65" s="85"/>
      <c r="M65" s="85"/>
      <c r="N65" s="103"/>
      <c r="O65" s="85"/>
      <c r="P65" s="77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s="9" customFormat="1" ht="15">
      <c r="A66" s="30" t="s">
        <v>130</v>
      </c>
      <c r="B66" s="26" t="s">
        <v>131</v>
      </c>
      <c r="C66" s="48"/>
      <c r="D66" s="85"/>
      <c r="E66" s="85"/>
      <c r="F66" s="85"/>
      <c r="G66" s="85"/>
      <c r="H66" s="85"/>
      <c r="I66" s="85"/>
      <c r="J66" s="18"/>
      <c r="K66" s="85"/>
      <c r="L66" s="85"/>
      <c r="M66" s="85"/>
      <c r="N66" s="103"/>
      <c r="O66" s="85"/>
      <c r="P66" s="77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s="9" customFormat="1" ht="22.5">
      <c r="A67" s="30" t="s">
        <v>132</v>
      </c>
      <c r="B67" s="26" t="s">
        <v>134</v>
      </c>
      <c r="C67" s="48"/>
      <c r="D67" s="85"/>
      <c r="E67" s="85"/>
      <c r="F67" s="85"/>
      <c r="G67" s="85"/>
      <c r="H67" s="85"/>
      <c r="I67" s="85"/>
      <c r="J67" s="18"/>
      <c r="K67" s="85"/>
      <c r="L67" s="85"/>
      <c r="M67" s="85"/>
      <c r="N67" s="103"/>
      <c r="O67" s="85"/>
      <c r="P67" s="77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s="9" customFormat="1" ht="15">
      <c r="A68" s="30" t="s">
        <v>133</v>
      </c>
      <c r="B68" s="26" t="s">
        <v>135</v>
      </c>
      <c r="C68" s="48"/>
      <c r="D68" s="85"/>
      <c r="E68" s="85"/>
      <c r="F68" s="85"/>
      <c r="G68" s="85"/>
      <c r="H68" s="85"/>
      <c r="I68" s="85"/>
      <c r="J68" s="18"/>
      <c r="K68" s="85"/>
      <c r="L68" s="85"/>
      <c r="M68" s="85"/>
      <c r="N68" s="103"/>
      <c r="O68" s="85"/>
      <c r="P68" s="77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s="9" customFormat="1" ht="14.25">
      <c r="A69" s="61" t="s">
        <v>61</v>
      </c>
      <c r="B69" s="65" t="s">
        <v>62</v>
      </c>
      <c r="C69" s="22" t="s">
        <v>34</v>
      </c>
      <c r="D69" s="85">
        <v>44.71</v>
      </c>
      <c r="E69" s="85">
        <v>44.7</v>
      </c>
      <c r="F69" s="85">
        <v>50</v>
      </c>
      <c r="G69" s="85">
        <v>368.7</v>
      </c>
      <c r="H69" s="85"/>
      <c r="I69" s="85"/>
      <c r="J69" s="18">
        <f>G69+H69+I69</f>
        <v>368.7</v>
      </c>
      <c r="K69" s="85">
        <v>368.7</v>
      </c>
      <c r="L69" s="85"/>
      <c r="M69" s="85">
        <f>M70</f>
        <v>0</v>
      </c>
      <c r="N69" s="103">
        <v>368.7</v>
      </c>
      <c r="O69" s="91">
        <f>N69/N110*100</f>
        <v>8.6189907300442687</v>
      </c>
      <c r="P69" s="77">
        <f t="shared" si="2"/>
        <v>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s="9" customFormat="1" ht="45">
      <c r="A70" s="30" t="s">
        <v>63</v>
      </c>
      <c r="B70" s="49" t="s">
        <v>136</v>
      </c>
      <c r="C70" s="50" t="s">
        <v>141</v>
      </c>
      <c r="D70" s="85">
        <v>44.71</v>
      </c>
      <c r="E70" s="85">
        <v>44.7</v>
      </c>
      <c r="F70" s="85">
        <v>50</v>
      </c>
      <c r="G70" s="85"/>
      <c r="H70" s="85"/>
      <c r="I70" s="85"/>
      <c r="J70" s="18"/>
      <c r="K70" s="85"/>
      <c r="L70" s="85"/>
      <c r="M70" s="85"/>
      <c r="N70" s="103"/>
      <c r="O70" s="85"/>
      <c r="P70" s="77">
        <f t="shared" si="2"/>
        <v>0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s="9" customFormat="1" ht="45">
      <c r="A71" s="30" t="s">
        <v>66</v>
      </c>
      <c r="B71" s="51" t="s">
        <v>137</v>
      </c>
      <c r="C71" s="50" t="s">
        <v>141</v>
      </c>
      <c r="D71" s="85"/>
      <c r="E71" s="85"/>
      <c r="F71" s="85"/>
      <c r="G71" s="85"/>
      <c r="H71" s="85"/>
      <c r="I71" s="85"/>
      <c r="J71" s="18"/>
      <c r="K71" s="85"/>
      <c r="L71" s="85"/>
      <c r="M71" s="85"/>
      <c r="N71" s="103"/>
      <c r="O71" s="85"/>
      <c r="P71" s="77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s="9" customFormat="1" ht="45">
      <c r="A72" s="30" t="s">
        <v>142</v>
      </c>
      <c r="B72" s="51" t="s">
        <v>138</v>
      </c>
      <c r="C72" s="50" t="s">
        <v>141</v>
      </c>
      <c r="D72" s="77"/>
      <c r="E72" s="77"/>
      <c r="F72" s="77"/>
      <c r="G72" s="77"/>
      <c r="H72" s="77"/>
      <c r="I72" s="77"/>
      <c r="J72" s="16"/>
      <c r="K72" s="77"/>
      <c r="L72" s="77"/>
      <c r="M72" s="77"/>
      <c r="N72" s="78"/>
      <c r="O72" s="77"/>
      <c r="P72" s="77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s="9" customFormat="1" ht="22.5">
      <c r="A73" s="254" t="s">
        <v>143</v>
      </c>
      <c r="B73" s="51" t="s">
        <v>139</v>
      </c>
      <c r="C73" s="50" t="s">
        <v>141</v>
      </c>
      <c r="D73" s="85"/>
      <c r="E73" s="85"/>
      <c r="F73" s="85"/>
      <c r="G73" s="85"/>
      <c r="H73" s="85"/>
      <c r="I73" s="85"/>
      <c r="J73" s="18"/>
      <c r="K73" s="85"/>
      <c r="L73" s="85"/>
      <c r="M73" s="85"/>
      <c r="N73" s="103"/>
      <c r="O73" s="85"/>
      <c r="P73" s="77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s="9" customFormat="1" ht="15">
      <c r="A74" s="255"/>
      <c r="B74" s="52" t="s">
        <v>55</v>
      </c>
      <c r="C74" s="25" t="s">
        <v>56</v>
      </c>
      <c r="D74" s="85"/>
      <c r="E74" s="85"/>
      <c r="F74" s="85"/>
      <c r="G74" s="85"/>
      <c r="H74" s="85"/>
      <c r="I74" s="85"/>
      <c r="J74" s="18"/>
      <c r="K74" s="85"/>
      <c r="L74" s="85"/>
      <c r="M74" s="85"/>
      <c r="N74" s="103"/>
      <c r="O74" s="85"/>
      <c r="P74" s="77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s="9" customFormat="1" ht="15">
      <c r="A75" s="256"/>
      <c r="B75" s="53" t="s">
        <v>57</v>
      </c>
      <c r="C75" s="25" t="s">
        <v>38</v>
      </c>
      <c r="D75" s="85"/>
      <c r="E75" s="85"/>
      <c r="F75" s="85"/>
      <c r="G75" s="85"/>
      <c r="H75" s="85"/>
      <c r="I75" s="85"/>
      <c r="J75" s="18"/>
      <c r="K75" s="85"/>
      <c r="L75" s="85"/>
      <c r="M75" s="85"/>
      <c r="N75" s="103"/>
      <c r="O75" s="85"/>
      <c r="P75" s="77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s="9" customFormat="1" ht="33.75">
      <c r="A76" s="30" t="s">
        <v>144</v>
      </c>
      <c r="B76" s="51" t="s">
        <v>140</v>
      </c>
      <c r="C76" s="50" t="s">
        <v>141</v>
      </c>
      <c r="D76" s="85"/>
      <c r="E76" s="85"/>
      <c r="F76" s="85"/>
      <c r="G76" s="85"/>
      <c r="H76" s="85"/>
      <c r="I76" s="85"/>
      <c r="J76" s="18"/>
      <c r="K76" s="85"/>
      <c r="L76" s="85"/>
      <c r="M76" s="85"/>
      <c r="N76" s="103"/>
      <c r="O76" s="85"/>
      <c r="P76" s="77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s="9" customFormat="1" ht="15">
      <c r="A77" s="61" t="s">
        <v>145</v>
      </c>
      <c r="B77" s="65" t="s">
        <v>67</v>
      </c>
      <c r="C77" s="71" t="s">
        <v>34</v>
      </c>
      <c r="D77" s="91">
        <v>772.8</v>
      </c>
      <c r="E77" s="91">
        <v>772.8</v>
      </c>
      <c r="F77" s="91">
        <v>832.4</v>
      </c>
      <c r="G77" s="85">
        <v>731.9</v>
      </c>
      <c r="H77" s="85"/>
      <c r="I77" s="85">
        <v>731.9</v>
      </c>
      <c r="J77" s="18">
        <f>G77+H77+I77</f>
        <v>1463.8</v>
      </c>
      <c r="K77" s="85">
        <v>444.08</v>
      </c>
      <c r="L77" s="85"/>
      <c r="M77" s="85">
        <v>444.09</v>
      </c>
      <c r="N77" s="110">
        <f>K77+M77</f>
        <v>888.17</v>
      </c>
      <c r="O77" s="91">
        <f>N77/N110*100</f>
        <v>20.762487107956115</v>
      </c>
      <c r="P77" s="93">
        <f>N77-J77</f>
        <v>-575.63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s="9" customFormat="1" ht="45">
      <c r="A78" s="30" t="s">
        <v>68</v>
      </c>
      <c r="B78" s="47" t="s">
        <v>146</v>
      </c>
      <c r="C78" s="71" t="s">
        <v>34</v>
      </c>
      <c r="D78" s="85"/>
      <c r="E78" s="85"/>
      <c r="F78" s="85"/>
      <c r="G78" s="85"/>
      <c r="H78" s="85"/>
      <c r="I78" s="85"/>
      <c r="J78" s="18"/>
      <c r="K78" s="85"/>
      <c r="L78" s="85"/>
      <c r="M78" s="85"/>
      <c r="N78" s="103"/>
      <c r="O78" s="91"/>
      <c r="P78" s="77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s="9" customFormat="1" ht="56.25">
      <c r="A79" s="31" t="s">
        <v>69</v>
      </c>
      <c r="B79" s="54" t="s">
        <v>147</v>
      </c>
      <c r="C79" s="71" t="s">
        <v>34</v>
      </c>
      <c r="D79" s="91"/>
      <c r="E79" s="91"/>
      <c r="F79" s="91"/>
      <c r="G79" s="85"/>
      <c r="H79" s="85"/>
      <c r="I79" s="85"/>
      <c r="J79" s="73"/>
      <c r="K79" s="85"/>
      <c r="L79" s="85"/>
      <c r="M79" s="85"/>
      <c r="N79" s="110"/>
      <c r="O79" s="91"/>
      <c r="P79" s="77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s="9" customFormat="1" ht="14.25">
      <c r="A80" s="254" t="s">
        <v>148</v>
      </c>
      <c r="B80" s="35" t="s">
        <v>70</v>
      </c>
      <c r="C80" s="70" t="s">
        <v>34</v>
      </c>
      <c r="D80" s="91"/>
      <c r="E80" s="91"/>
      <c r="F80" s="91"/>
      <c r="G80" s="85"/>
      <c r="H80" s="85"/>
      <c r="I80" s="85"/>
      <c r="J80" s="73"/>
      <c r="K80" s="85"/>
      <c r="L80" s="85"/>
      <c r="M80" s="85"/>
      <c r="N80" s="110"/>
      <c r="O80" s="85"/>
      <c r="P80" s="9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s="9" customFormat="1" ht="14.25">
      <c r="A81" s="255"/>
      <c r="B81" s="35" t="s">
        <v>64</v>
      </c>
      <c r="C81" s="70" t="s">
        <v>56</v>
      </c>
      <c r="D81" s="85"/>
      <c r="E81" s="85"/>
      <c r="F81" s="85"/>
      <c r="G81" s="85"/>
      <c r="H81" s="85"/>
      <c r="I81" s="85"/>
      <c r="J81" s="18"/>
      <c r="K81" s="85"/>
      <c r="L81" s="85"/>
      <c r="M81" s="85"/>
      <c r="N81" s="103"/>
      <c r="O81" s="85"/>
      <c r="P81" s="77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s="9" customFormat="1" ht="14.25">
      <c r="A82" s="256"/>
      <c r="B82" s="35" t="s">
        <v>65</v>
      </c>
      <c r="C82" s="70" t="s">
        <v>38</v>
      </c>
      <c r="D82" s="85"/>
      <c r="E82" s="85"/>
      <c r="F82" s="85"/>
      <c r="G82" s="85"/>
      <c r="H82" s="85"/>
      <c r="I82" s="85"/>
      <c r="J82" s="18"/>
      <c r="K82" s="85"/>
      <c r="L82" s="85"/>
      <c r="M82" s="85"/>
      <c r="N82" s="110"/>
      <c r="O82" s="85"/>
      <c r="P82" s="86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s="9" customFormat="1" ht="15">
      <c r="A83" s="30" t="s">
        <v>149</v>
      </c>
      <c r="B83" s="35" t="s">
        <v>72</v>
      </c>
      <c r="C83" s="71" t="s">
        <v>34</v>
      </c>
      <c r="D83" s="91"/>
      <c r="E83" s="91"/>
      <c r="F83" s="91"/>
      <c r="G83" s="85"/>
      <c r="H83" s="85"/>
      <c r="I83" s="85"/>
      <c r="J83" s="73"/>
      <c r="K83" s="85"/>
      <c r="L83" s="85"/>
      <c r="M83" s="85"/>
      <c r="N83" s="110"/>
      <c r="O83" s="85"/>
      <c r="P83" s="93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s="9" customFormat="1" ht="33.75">
      <c r="A84" s="30" t="s">
        <v>71</v>
      </c>
      <c r="B84" s="47" t="s">
        <v>153</v>
      </c>
      <c r="C84" s="71" t="s">
        <v>34</v>
      </c>
      <c r="D84" s="85"/>
      <c r="E84" s="85"/>
      <c r="F84" s="85"/>
      <c r="G84" s="85">
        <v>75</v>
      </c>
      <c r="H84" s="85"/>
      <c r="I84" s="85">
        <v>75</v>
      </c>
      <c r="J84" s="18">
        <v>150</v>
      </c>
      <c r="K84" s="85"/>
      <c r="L84" s="85"/>
      <c r="M84" s="85"/>
      <c r="N84" s="103"/>
      <c r="O84" s="85"/>
      <c r="P84" s="77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s="9" customFormat="1" ht="15">
      <c r="A85" s="30" t="s">
        <v>73</v>
      </c>
      <c r="B85" s="47" t="s">
        <v>75</v>
      </c>
      <c r="C85" s="71" t="s">
        <v>34</v>
      </c>
      <c r="D85" s="85"/>
      <c r="E85" s="85"/>
      <c r="F85" s="85"/>
      <c r="G85" s="85"/>
      <c r="H85" s="85"/>
      <c r="I85" s="85"/>
      <c r="J85" s="18"/>
      <c r="K85" s="85"/>
      <c r="L85" s="85"/>
      <c r="M85" s="85"/>
      <c r="N85" s="103"/>
      <c r="O85" s="91"/>
      <c r="P85" s="77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s="9" customFormat="1" ht="20.25" customHeight="1">
      <c r="A86" s="30" t="s">
        <v>74</v>
      </c>
      <c r="B86" s="47" t="s">
        <v>77</v>
      </c>
      <c r="C86" s="71" t="s">
        <v>34</v>
      </c>
      <c r="D86" s="77"/>
      <c r="E86" s="77"/>
      <c r="F86" s="77"/>
      <c r="G86" s="77"/>
      <c r="H86" s="77"/>
      <c r="I86" s="77"/>
      <c r="J86" s="16"/>
      <c r="K86" s="77"/>
      <c r="L86" s="77"/>
      <c r="M86" s="77"/>
      <c r="N86" s="78"/>
      <c r="O86" s="91"/>
      <c r="P86" s="77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s="9" customFormat="1" ht="27.75" customHeight="1">
      <c r="A87" s="30" t="s">
        <v>76</v>
      </c>
      <c r="B87" s="47" t="s">
        <v>79</v>
      </c>
      <c r="C87" s="71" t="s">
        <v>34</v>
      </c>
      <c r="D87" s="85"/>
      <c r="E87" s="85"/>
      <c r="F87" s="85"/>
      <c r="G87" s="85"/>
      <c r="H87" s="85"/>
      <c r="I87" s="85"/>
      <c r="J87" s="18"/>
      <c r="K87" s="85"/>
      <c r="L87" s="85"/>
      <c r="M87" s="85"/>
      <c r="N87" s="103"/>
      <c r="O87" s="85"/>
      <c r="P87" s="77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s="9" customFormat="1" ht="44.25" customHeight="1">
      <c r="A88" s="30" t="s">
        <v>78</v>
      </c>
      <c r="B88" s="47" t="s">
        <v>150</v>
      </c>
      <c r="C88" s="71" t="s">
        <v>34</v>
      </c>
      <c r="D88" s="85"/>
      <c r="E88" s="85"/>
      <c r="F88" s="85"/>
      <c r="G88" s="85"/>
      <c r="H88" s="85"/>
      <c r="I88" s="85"/>
      <c r="J88" s="18"/>
      <c r="K88" s="85"/>
      <c r="L88" s="85"/>
      <c r="M88" s="85"/>
      <c r="N88" s="103"/>
      <c r="O88" s="91"/>
      <c r="P88" s="77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s="9" customFormat="1" ht="27" customHeight="1">
      <c r="A89" s="61" t="s">
        <v>80</v>
      </c>
      <c r="B89" s="65" t="s">
        <v>151</v>
      </c>
      <c r="C89" s="71" t="s">
        <v>34</v>
      </c>
      <c r="D89" s="85"/>
      <c r="E89" s="85"/>
      <c r="F89" s="85"/>
      <c r="G89" s="85"/>
      <c r="H89" s="85"/>
      <c r="I89" s="85"/>
      <c r="J89" s="18"/>
      <c r="K89" s="85"/>
      <c r="L89" s="85"/>
      <c r="M89" s="85"/>
      <c r="N89" s="103"/>
      <c r="O89" s="91"/>
      <c r="P89" s="77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s="9" customFormat="1" ht="22.5" customHeight="1">
      <c r="A90" s="30" t="s">
        <v>152</v>
      </c>
      <c r="B90" s="47" t="s">
        <v>154</v>
      </c>
      <c r="C90" s="71"/>
      <c r="D90" s="85"/>
      <c r="E90" s="85"/>
      <c r="F90" s="85"/>
      <c r="G90" s="85"/>
      <c r="H90" s="85"/>
      <c r="I90" s="85"/>
      <c r="J90" s="18"/>
      <c r="K90" s="85"/>
      <c r="L90" s="85"/>
      <c r="M90" s="85"/>
      <c r="N90" s="103"/>
      <c r="O90" s="85"/>
      <c r="P90" s="77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s="9" customFormat="1" ht="64.5" customHeight="1">
      <c r="A91" s="61" t="s">
        <v>81</v>
      </c>
      <c r="B91" s="66" t="s">
        <v>155</v>
      </c>
      <c r="C91" s="71" t="s">
        <v>34</v>
      </c>
      <c r="D91" s="77"/>
      <c r="E91" s="77"/>
      <c r="F91" s="77"/>
      <c r="G91" s="77"/>
      <c r="H91" s="77"/>
      <c r="I91" s="77"/>
      <c r="J91" s="16"/>
      <c r="K91" s="77"/>
      <c r="L91" s="77"/>
      <c r="M91" s="77"/>
      <c r="N91" s="78"/>
      <c r="O91" s="93"/>
      <c r="P91" s="77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s="9" customFormat="1" ht="66" customHeight="1">
      <c r="A92" s="61" t="s">
        <v>82</v>
      </c>
      <c r="B92" s="65" t="s">
        <v>156</v>
      </c>
      <c r="C92" s="71" t="s">
        <v>34</v>
      </c>
      <c r="D92" s="77"/>
      <c r="E92" s="77"/>
      <c r="F92" s="77"/>
      <c r="G92" s="77"/>
      <c r="H92" s="77"/>
      <c r="I92" s="77"/>
      <c r="J92" s="16"/>
      <c r="K92" s="77"/>
      <c r="L92" s="77"/>
      <c r="M92" s="77"/>
      <c r="N92" s="78"/>
      <c r="O92" s="77"/>
      <c r="P92" s="77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s="9" customFormat="1" ht="25.5">
      <c r="A93" s="61" t="s">
        <v>83</v>
      </c>
      <c r="B93" s="65" t="s">
        <v>84</v>
      </c>
      <c r="C93" s="71" t="s">
        <v>34</v>
      </c>
      <c r="D93" s="77">
        <f>D94+D95+D96+D97+D98+D99+D100</f>
        <v>40.4</v>
      </c>
      <c r="E93" s="77"/>
      <c r="F93" s="77">
        <v>17.5</v>
      </c>
      <c r="G93" s="77"/>
      <c r="H93" s="77"/>
      <c r="I93" s="77"/>
      <c r="J93" s="16">
        <v>91.48</v>
      </c>
      <c r="K93" s="77"/>
      <c r="L93" s="77"/>
      <c r="M93" s="77"/>
      <c r="N93" s="113">
        <f>N101/0.8*20%</f>
        <v>68.617500000000007</v>
      </c>
      <c r="O93" s="77"/>
      <c r="P93" s="77">
        <f t="shared" ref="P93:P110" si="11">N93-J93</f>
        <v>-22.862499999999997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s="9" customFormat="1" ht="14.25">
      <c r="A94" s="55" t="s">
        <v>157</v>
      </c>
      <c r="B94" s="47" t="s">
        <v>158</v>
      </c>
      <c r="C94" s="70" t="s">
        <v>34</v>
      </c>
      <c r="D94" s="77">
        <v>40.4</v>
      </c>
      <c r="E94" s="77"/>
      <c r="F94" s="77">
        <v>17.5</v>
      </c>
      <c r="G94" s="77"/>
      <c r="H94" s="77"/>
      <c r="I94" s="77"/>
      <c r="J94" s="16">
        <v>91.48</v>
      </c>
      <c r="K94" s="77"/>
      <c r="L94" s="77"/>
      <c r="M94" s="77"/>
      <c r="N94" s="113">
        <f>N93</f>
        <v>68.617500000000007</v>
      </c>
      <c r="O94" s="77"/>
      <c r="P94" s="77">
        <f t="shared" si="11"/>
        <v>-22.862499999999997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s="9" customFormat="1" ht="14.25">
      <c r="A95" s="55" t="s">
        <v>159</v>
      </c>
      <c r="B95" s="47" t="s">
        <v>160</v>
      </c>
      <c r="C95" s="70" t="s">
        <v>34</v>
      </c>
      <c r="D95" s="77"/>
      <c r="E95" s="77"/>
      <c r="F95" s="77"/>
      <c r="G95" s="77"/>
      <c r="H95" s="77"/>
      <c r="I95" s="77"/>
      <c r="J95" s="16"/>
      <c r="K95" s="77"/>
      <c r="L95" s="77"/>
      <c r="M95" s="77"/>
      <c r="N95" s="78"/>
      <c r="O95" s="77"/>
      <c r="P95" s="77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s="9" customFormat="1" ht="22.5">
      <c r="A96" s="55" t="s">
        <v>161</v>
      </c>
      <c r="B96" s="47" t="s">
        <v>162</v>
      </c>
      <c r="C96" s="70" t="s">
        <v>34</v>
      </c>
      <c r="D96" s="77"/>
      <c r="E96" s="77"/>
      <c r="F96" s="77"/>
      <c r="G96" s="77"/>
      <c r="H96" s="77"/>
      <c r="I96" s="77"/>
      <c r="J96" s="16"/>
      <c r="K96" s="77"/>
      <c r="L96" s="77"/>
      <c r="M96" s="77"/>
      <c r="N96" s="78"/>
      <c r="O96" s="77"/>
      <c r="P96" s="77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1:124" s="9" customFormat="1" ht="22.5">
      <c r="A97" s="55" t="s">
        <v>163</v>
      </c>
      <c r="B97" s="47" t="s">
        <v>164</v>
      </c>
      <c r="C97" s="70" t="s">
        <v>34</v>
      </c>
      <c r="D97" s="77"/>
      <c r="E97" s="77"/>
      <c r="F97" s="77"/>
      <c r="G97" s="77"/>
      <c r="H97" s="77"/>
      <c r="I97" s="77"/>
      <c r="J97" s="16"/>
      <c r="K97" s="77"/>
      <c r="L97" s="77"/>
      <c r="M97" s="77"/>
      <c r="N97" s="78"/>
      <c r="O97" s="77"/>
      <c r="P97" s="77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</row>
    <row r="98" spans="1:124" s="9" customFormat="1" ht="14.25">
      <c r="A98" s="55" t="s">
        <v>165</v>
      </c>
      <c r="B98" s="47" t="s">
        <v>166</v>
      </c>
      <c r="C98" s="70" t="s">
        <v>34</v>
      </c>
      <c r="D98" s="77"/>
      <c r="E98" s="77"/>
      <c r="F98" s="77"/>
      <c r="G98" s="77"/>
      <c r="H98" s="77"/>
      <c r="I98" s="77"/>
      <c r="J98" s="16"/>
      <c r="K98" s="77"/>
      <c r="L98" s="77"/>
      <c r="M98" s="77"/>
      <c r="N98" s="78"/>
      <c r="O98" s="77"/>
      <c r="P98" s="77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</row>
    <row r="99" spans="1:124" s="9" customFormat="1" ht="14.25">
      <c r="A99" s="55" t="s">
        <v>169</v>
      </c>
      <c r="B99" s="47" t="s">
        <v>167</v>
      </c>
      <c r="C99" s="70" t="s">
        <v>34</v>
      </c>
      <c r="D99" s="77"/>
      <c r="E99" s="77"/>
      <c r="F99" s="77"/>
      <c r="G99" s="77"/>
      <c r="H99" s="77"/>
      <c r="I99" s="77"/>
      <c r="J99" s="16"/>
      <c r="K99" s="77"/>
      <c r="L99" s="77"/>
      <c r="M99" s="77"/>
      <c r="N99" s="78"/>
      <c r="O99" s="77"/>
      <c r="P99" s="77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</row>
    <row r="100" spans="1:124" s="9" customFormat="1" ht="14.25">
      <c r="A100" s="55" t="s">
        <v>170</v>
      </c>
      <c r="B100" s="47" t="s">
        <v>168</v>
      </c>
      <c r="C100" s="70" t="s">
        <v>34</v>
      </c>
      <c r="D100" s="77"/>
      <c r="E100" s="77"/>
      <c r="F100" s="77"/>
      <c r="G100" s="77"/>
      <c r="H100" s="77"/>
      <c r="I100" s="77"/>
      <c r="J100" s="16"/>
      <c r="K100" s="77"/>
      <c r="L100" s="77"/>
      <c r="M100" s="77"/>
      <c r="N100" s="78"/>
      <c r="O100" s="77"/>
      <c r="P100" s="77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</row>
    <row r="101" spans="1:124" ht="15">
      <c r="A101" s="61" t="s">
        <v>85</v>
      </c>
      <c r="B101" s="67" t="s">
        <v>171</v>
      </c>
      <c r="C101" s="71" t="s">
        <v>34</v>
      </c>
      <c r="D101" s="77">
        <v>161.4</v>
      </c>
      <c r="E101" s="77">
        <v>455.61200000000002</v>
      </c>
      <c r="F101" s="77">
        <v>70</v>
      </c>
      <c r="G101" s="84"/>
      <c r="H101" s="84"/>
      <c r="I101" s="84"/>
      <c r="J101" s="16">
        <v>274.47000000000003</v>
      </c>
      <c r="K101" s="84"/>
      <c r="L101" s="84"/>
      <c r="M101" s="84"/>
      <c r="N101" s="78">
        <f>N105</f>
        <v>274.47000000000003</v>
      </c>
      <c r="O101" s="77"/>
      <c r="P101" s="77">
        <f t="shared" si="11"/>
        <v>0</v>
      </c>
    </row>
    <row r="102" spans="1:124" ht="24" customHeight="1">
      <c r="A102" s="56" t="s">
        <v>173</v>
      </c>
      <c r="B102" s="57" t="s">
        <v>89</v>
      </c>
      <c r="C102" s="70" t="s">
        <v>34</v>
      </c>
      <c r="D102" s="77"/>
      <c r="E102" s="84"/>
      <c r="F102" s="84"/>
      <c r="G102" s="84"/>
      <c r="H102" s="84"/>
      <c r="I102" s="84"/>
      <c r="J102" s="16"/>
      <c r="K102" s="84"/>
      <c r="L102" s="84"/>
      <c r="M102" s="84"/>
      <c r="N102" s="95"/>
      <c r="O102" s="77"/>
      <c r="P102" s="77"/>
    </row>
    <row r="103" spans="1:124" ht="22.5">
      <c r="A103" s="56" t="s">
        <v>174</v>
      </c>
      <c r="B103" s="58" t="s">
        <v>90</v>
      </c>
      <c r="C103" s="70" t="s">
        <v>34</v>
      </c>
      <c r="D103" s="77"/>
      <c r="E103" s="84"/>
      <c r="F103" s="84"/>
      <c r="G103" s="84"/>
      <c r="H103" s="84"/>
      <c r="I103" s="84"/>
      <c r="J103" s="16"/>
      <c r="K103" s="84"/>
      <c r="L103" s="84"/>
      <c r="M103" s="84"/>
      <c r="N103" s="95"/>
      <c r="O103" s="77"/>
      <c r="P103" s="77"/>
    </row>
    <row r="104" spans="1:124" ht="15">
      <c r="A104" s="56" t="s">
        <v>175</v>
      </c>
      <c r="B104" s="58" t="s">
        <v>91</v>
      </c>
      <c r="C104" s="70" t="s">
        <v>34</v>
      </c>
      <c r="D104" s="77"/>
      <c r="E104" s="84"/>
      <c r="F104" s="84"/>
      <c r="G104" s="84"/>
      <c r="H104" s="84"/>
      <c r="I104" s="84"/>
      <c r="J104" s="16"/>
      <c r="K104" s="84"/>
      <c r="L104" s="84"/>
      <c r="M104" s="84"/>
      <c r="N104" s="95"/>
      <c r="O104" s="77"/>
      <c r="P104" s="77"/>
    </row>
    <row r="105" spans="1:124" ht="15">
      <c r="A105" s="76" t="s">
        <v>176</v>
      </c>
      <c r="B105" s="58" t="s">
        <v>185</v>
      </c>
      <c r="C105" s="70" t="s">
        <v>34</v>
      </c>
      <c r="D105" s="77">
        <v>242</v>
      </c>
      <c r="E105" s="77"/>
      <c r="F105" s="77">
        <v>70</v>
      </c>
      <c r="G105" s="84"/>
      <c r="H105" s="84"/>
      <c r="I105" s="84"/>
      <c r="J105" s="16">
        <v>274.47000000000003</v>
      </c>
      <c r="K105" s="84"/>
      <c r="L105" s="84"/>
      <c r="M105" s="84"/>
      <c r="N105" s="78">
        <v>274.47000000000003</v>
      </c>
      <c r="O105" s="77"/>
      <c r="P105" s="77">
        <f t="shared" si="11"/>
        <v>0</v>
      </c>
    </row>
    <row r="106" spans="1:124" ht="15">
      <c r="A106" s="76" t="s">
        <v>177</v>
      </c>
      <c r="B106" s="58" t="s">
        <v>92</v>
      </c>
      <c r="C106" s="70"/>
      <c r="D106" s="77"/>
      <c r="E106" s="77"/>
      <c r="F106" s="77"/>
      <c r="G106" s="84"/>
      <c r="H106" s="84"/>
      <c r="I106" s="84"/>
      <c r="J106" s="16"/>
      <c r="K106" s="84"/>
      <c r="L106" s="84"/>
      <c r="M106" s="84"/>
      <c r="N106" s="95"/>
      <c r="O106" s="77"/>
      <c r="P106" s="77"/>
    </row>
    <row r="107" spans="1:124" ht="22.5">
      <c r="A107" s="76" t="s">
        <v>184</v>
      </c>
      <c r="B107" s="58" t="s">
        <v>172</v>
      </c>
      <c r="C107" s="70" t="s">
        <v>34</v>
      </c>
      <c r="D107" s="84"/>
      <c r="E107" s="84"/>
      <c r="F107" s="84"/>
      <c r="G107" s="84"/>
      <c r="H107" s="84"/>
      <c r="I107" s="84"/>
      <c r="J107" s="17"/>
      <c r="K107" s="84"/>
      <c r="L107" s="84"/>
      <c r="M107" s="84"/>
      <c r="N107" s="95"/>
      <c r="O107" s="77"/>
      <c r="P107" s="77"/>
    </row>
    <row r="108" spans="1:124" s="9" customFormat="1" ht="37.5" customHeight="1">
      <c r="A108" s="61" t="s">
        <v>86</v>
      </c>
      <c r="B108" s="68" t="s">
        <v>178</v>
      </c>
      <c r="C108" s="71" t="s">
        <v>34</v>
      </c>
      <c r="D108" s="77"/>
      <c r="E108" s="77"/>
      <c r="F108" s="77">
        <v>8.5399999999999991</v>
      </c>
      <c r="G108" s="77"/>
      <c r="H108" s="77"/>
      <c r="I108" s="77"/>
      <c r="J108" s="16"/>
      <c r="K108" s="77"/>
      <c r="L108" s="77"/>
      <c r="M108" s="77"/>
      <c r="N108" s="78"/>
      <c r="O108" s="77"/>
      <c r="P108" s="77">
        <f t="shared" si="11"/>
        <v>0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</row>
    <row r="109" spans="1:124" ht="15.75">
      <c r="A109" s="61" t="s">
        <v>87</v>
      </c>
      <c r="B109" s="69" t="s">
        <v>179</v>
      </c>
      <c r="C109" s="22" t="s">
        <v>30</v>
      </c>
      <c r="D109" s="86">
        <f>D29+D69+D77+D89+D91+D92+D93+D101</f>
        <v>3326.0188083200001</v>
      </c>
      <c r="E109" s="86">
        <f>E29+E69+E77+E89+E91+E92+E93+E101</f>
        <v>3470.8600719999995</v>
      </c>
      <c r="F109" s="86">
        <f>F29+F69+F77+F89+F91+F92+F93+F101-F108</f>
        <v>3550.1310229600003</v>
      </c>
      <c r="G109" s="86"/>
      <c r="H109" s="86"/>
      <c r="I109" s="86"/>
      <c r="J109" s="97">
        <f>J29+J69+J77+J89+J91+J92+J93+J101+J108</f>
        <v>6263.8621600000006</v>
      </c>
      <c r="K109" s="86"/>
      <c r="L109" s="86"/>
      <c r="M109" s="86"/>
      <c r="N109" s="102">
        <f>N29+N69+N77+N89+N91+N92+N93+N101+N108</f>
        <v>4620.8505414983201</v>
      </c>
      <c r="O109" s="77"/>
      <c r="P109" s="77">
        <f t="shared" si="11"/>
        <v>-1643.0116185016805</v>
      </c>
    </row>
    <row r="110" spans="1:124" ht="15.75">
      <c r="A110" s="61" t="s">
        <v>88</v>
      </c>
      <c r="B110" s="69" t="s">
        <v>180</v>
      </c>
      <c r="C110" s="22" t="s">
        <v>30</v>
      </c>
      <c r="D110" s="86">
        <f>D109-D101-D94</f>
        <v>3124.2188083199999</v>
      </c>
      <c r="E110" s="86">
        <f>E109-E101-E94</f>
        <v>3015.2480719999994</v>
      </c>
      <c r="F110" s="86">
        <f>F109-F101-F94</f>
        <v>3462.6310229600003</v>
      </c>
      <c r="G110" s="86">
        <f>G29+G69+G77+G91</f>
        <v>3057.3461600000001</v>
      </c>
      <c r="H110" s="86">
        <f t="shared" ref="H110:I110" si="12">H29+H69+H77+H91</f>
        <v>0</v>
      </c>
      <c r="I110" s="86">
        <f t="shared" si="12"/>
        <v>2840.5659999999998</v>
      </c>
      <c r="J110" s="97">
        <f>J109-J101-J94-J108</f>
        <v>5897.9121600000008</v>
      </c>
      <c r="K110" s="86">
        <v>2103.1</v>
      </c>
      <c r="L110" s="93"/>
      <c r="M110" s="86">
        <f>M29+M69+M77+M91</f>
        <v>2106.0258834992796</v>
      </c>
      <c r="N110" s="225">
        <f>N29+N69+N77+N91</f>
        <v>4277.7630414983196</v>
      </c>
      <c r="O110" s="93">
        <f>O29+O69+O77+O89+O91</f>
        <v>100.00000000000001</v>
      </c>
      <c r="P110" s="77">
        <f t="shared" si="11"/>
        <v>-1620.1491185016812</v>
      </c>
    </row>
    <row r="111" spans="1:124" ht="14.25">
      <c r="A111" s="28"/>
      <c r="B111" s="59" t="s">
        <v>93</v>
      </c>
      <c r="C111" s="22" t="s">
        <v>38</v>
      </c>
      <c r="D111" s="93">
        <f>D109/D17</f>
        <v>48.343296632558143</v>
      </c>
      <c r="E111" s="93">
        <f>E109/E17</f>
        <v>48.340669526462392</v>
      </c>
      <c r="F111" s="93">
        <f>F109/F17</f>
        <v>48.565403870861843</v>
      </c>
      <c r="G111" s="93"/>
      <c r="H111" s="93"/>
      <c r="I111" s="93"/>
      <c r="J111" s="101">
        <f>J109/J17</f>
        <v>67.064905353319062</v>
      </c>
      <c r="K111" s="93"/>
      <c r="L111" s="93"/>
      <c r="M111" s="93"/>
      <c r="N111" s="113">
        <f>N109/N17</f>
        <v>49.473774534243255</v>
      </c>
      <c r="O111" s="120"/>
      <c r="P111" s="120"/>
    </row>
    <row r="112" spans="1:124" ht="14.25">
      <c r="A112" s="28"/>
      <c r="B112" s="59" t="s">
        <v>181</v>
      </c>
      <c r="C112" s="22" t="s">
        <v>38</v>
      </c>
      <c r="D112" s="93">
        <f>D110/D17</f>
        <v>45.410157097674421</v>
      </c>
      <c r="E112" s="93">
        <f>E110/E17</f>
        <v>41.995098495821722</v>
      </c>
      <c r="F112" s="93">
        <f>F110/F17</f>
        <v>47.368413446785233</v>
      </c>
      <c r="G112" s="93"/>
      <c r="H112" s="93"/>
      <c r="I112" s="93"/>
      <c r="J112" s="101">
        <f>J110/J17</f>
        <v>63.146811134903643</v>
      </c>
      <c r="K112" s="93"/>
      <c r="L112" s="93"/>
      <c r="M112" s="93"/>
      <c r="N112" s="113">
        <f>N110/N17</f>
        <v>45.800460829746463</v>
      </c>
      <c r="O112" s="120"/>
      <c r="P112" s="120"/>
    </row>
    <row r="113" spans="1:16" ht="15">
      <c r="A113" s="28"/>
      <c r="B113" s="59" t="s">
        <v>94</v>
      </c>
      <c r="C113" s="22" t="s">
        <v>17</v>
      </c>
      <c r="D113" s="84"/>
      <c r="E113" s="83"/>
      <c r="F113" s="84"/>
      <c r="G113" s="129"/>
      <c r="H113" s="129"/>
      <c r="I113" s="129"/>
      <c r="J113" s="74">
        <f>J111/F111*100</f>
        <v>138.09193377995669</v>
      </c>
      <c r="K113" s="226"/>
      <c r="L113" s="226"/>
      <c r="M113" s="226"/>
      <c r="N113" s="227">
        <f>N111/F111*100</f>
        <v>101.87040689663947</v>
      </c>
      <c r="O113" s="120"/>
      <c r="P113" s="120"/>
    </row>
    <row r="115" spans="1:16">
      <c r="B115" s="75" t="s">
        <v>182</v>
      </c>
      <c r="I115" s="75" t="s">
        <v>183</v>
      </c>
      <c r="N115" s="82"/>
    </row>
    <row r="116" spans="1:16">
      <c r="B116" s="12"/>
      <c r="C116" s="13"/>
    </row>
    <row r="117" spans="1:16">
      <c r="B117" s="12" t="s">
        <v>95</v>
      </c>
      <c r="C117" s="13"/>
      <c r="N117" s="82">
        <f>N109-N101-N93-N108</f>
        <v>4277.7630414983196</v>
      </c>
    </row>
  </sheetData>
  <mergeCells count="17">
    <mergeCell ref="B6:B8"/>
    <mergeCell ref="C6:C8"/>
    <mergeCell ref="F6:F8"/>
    <mergeCell ref="A80:A82"/>
    <mergeCell ref="A53:A55"/>
    <mergeCell ref="M1:P1"/>
    <mergeCell ref="D6:E7"/>
    <mergeCell ref="A4:P4"/>
    <mergeCell ref="A5:P5"/>
    <mergeCell ref="G7:J7"/>
    <mergeCell ref="K7:N7"/>
    <mergeCell ref="O7:O8"/>
    <mergeCell ref="P7:P8"/>
    <mergeCell ref="G6:P6"/>
    <mergeCell ref="A73:A75"/>
    <mergeCell ref="A3:P3"/>
    <mergeCell ref="A6:A8"/>
  </mergeCells>
  <printOptions horizontalCentered="1"/>
  <pageMargins left="3.937007874015748E-2" right="3.937007874015748E-2" top="0.15748031496062992" bottom="0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N113"/>
  <sheetViews>
    <sheetView tabSelected="1" view="pageBreakPreview" topLeftCell="A87" zoomScaleNormal="100" zoomScaleSheetLayoutView="100" workbookViewId="0">
      <selection sqref="A1:J111"/>
    </sheetView>
  </sheetViews>
  <sheetFormatPr defaultRowHeight="12.75"/>
  <cols>
    <col min="1" max="1" width="7" customWidth="1"/>
    <col min="2" max="2" width="29.42578125" customWidth="1"/>
    <col min="3" max="4" width="11.28515625" customWidth="1"/>
    <col min="5" max="6" width="11.7109375" customWidth="1"/>
    <col min="7" max="7" width="12" customWidth="1"/>
    <col min="8" max="8" width="11.7109375" customWidth="1"/>
    <col min="9" max="9" width="7.85546875" customWidth="1"/>
    <col min="10" max="10" width="10.140625" customWidth="1"/>
    <col min="11" max="118" width="9.140625" style="2" customWidth="1"/>
  </cols>
  <sheetData>
    <row r="1" spans="1:118" ht="14.25" customHeight="1">
      <c r="G1" s="276" t="s">
        <v>195</v>
      </c>
      <c r="H1" s="276"/>
      <c r="I1" s="276"/>
      <c r="J1" s="276"/>
    </row>
    <row r="2" spans="1:118">
      <c r="G2" s="75"/>
      <c r="H2" s="122" t="s">
        <v>190</v>
      </c>
      <c r="I2" s="94"/>
      <c r="J2" s="94"/>
    </row>
    <row r="3" spans="1:118">
      <c r="G3" s="75"/>
      <c r="H3" s="94"/>
      <c r="I3" s="94"/>
      <c r="J3" s="94"/>
    </row>
    <row r="4" spans="1:118" ht="18.75">
      <c r="A4" s="263" t="s">
        <v>186</v>
      </c>
      <c r="B4" s="263"/>
      <c r="C4" s="263"/>
      <c r="D4" s="263"/>
      <c r="E4" s="263"/>
      <c r="F4" s="263"/>
      <c r="G4" s="273"/>
      <c r="H4" s="273"/>
      <c r="I4" s="273"/>
      <c r="J4" s="273"/>
    </row>
    <row r="5" spans="1:118" ht="15.75" customHeight="1">
      <c r="A5" s="263" t="s">
        <v>196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18" ht="15.75" customHeight="1">
      <c r="A6" s="263" t="s">
        <v>197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18" ht="15.75" customHeight="1">
      <c r="A7" s="263" t="s">
        <v>198</v>
      </c>
      <c r="B7" s="263"/>
      <c r="C7" s="263"/>
      <c r="D7" s="263"/>
      <c r="E7" s="263"/>
      <c r="F7" s="263"/>
      <c r="G7" s="263"/>
      <c r="H7" s="263"/>
      <c r="I7" s="263"/>
      <c r="J7" s="263"/>
    </row>
    <row r="8" spans="1:118" ht="17.25" customHeight="1">
      <c r="A8" s="264" t="s">
        <v>0</v>
      </c>
      <c r="B8" s="264"/>
      <c r="C8" s="264"/>
      <c r="D8" s="264"/>
      <c r="E8" s="264"/>
      <c r="F8" s="264"/>
      <c r="G8" s="264"/>
      <c r="H8" s="264"/>
      <c r="I8" s="264"/>
      <c r="J8" s="264"/>
    </row>
    <row r="9" spans="1:118" ht="26.25" customHeight="1">
      <c r="A9" s="248" t="s">
        <v>1</v>
      </c>
      <c r="B9" s="248" t="s">
        <v>2</v>
      </c>
      <c r="C9" s="248" t="s">
        <v>3</v>
      </c>
      <c r="D9" s="258" t="s">
        <v>192</v>
      </c>
      <c r="E9" s="259"/>
      <c r="F9" s="251" t="s">
        <v>194</v>
      </c>
      <c r="G9" s="269" t="s">
        <v>99</v>
      </c>
      <c r="H9" s="270"/>
      <c r="I9" s="270"/>
      <c r="J9" s="271"/>
    </row>
    <row r="10" spans="1:118" ht="26.25" customHeight="1">
      <c r="A10" s="249"/>
      <c r="B10" s="249"/>
      <c r="C10" s="249"/>
      <c r="D10" s="260"/>
      <c r="E10" s="261"/>
      <c r="F10" s="252"/>
      <c r="G10" s="274" t="s">
        <v>4</v>
      </c>
      <c r="H10" s="277" t="s">
        <v>5</v>
      </c>
      <c r="I10" s="267" t="s">
        <v>100</v>
      </c>
      <c r="J10" s="267" t="s">
        <v>101</v>
      </c>
    </row>
    <row r="11" spans="1:118" ht="39.75" customHeight="1">
      <c r="A11" s="250"/>
      <c r="B11" s="250"/>
      <c r="C11" s="250"/>
      <c r="D11" s="3" t="s">
        <v>98</v>
      </c>
      <c r="E11" s="3" t="s">
        <v>193</v>
      </c>
      <c r="F11" s="253"/>
      <c r="G11" s="275"/>
      <c r="H11" s="278"/>
      <c r="I11" s="268"/>
      <c r="J11" s="268"/>
    </row>
    <row r="12" spans="1:118" s="79" customFormat="1" ht="13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130">
        <v>6</v>
      </c>
      <c r="G12" s="96">
        <v>7</v>
      </c>
      <c r="H12" s="20">
        <v>8</v>
      </c>
      <c r="I12" s="5">
        <v>9</v>
      </c>
      <c r="J12" s="5">
        <v>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</row>
    <row r="13" spans="1:118" s="9" customFormat="1" ht="14.25">
      <c r="A13" s="28" t="s">
        <v>187</v>
      </c>
      <c r="B13" s="29" t="s">
        <v>18</v>
      </c>
      <c r="C13" s="22" t="s">
        <v>10</v>
      </c>
      <c r="D13" s="77">
        <v>52.3</v>
      </c>
      <c r="E13" s="77">
        <f>E16+E15</f>
        <v>51.899999999999991</v>
      </c>
      <c r="F13" s="131">
        <v>56.5</v>
      </c>
      <c r="G13" s="137">
        <v>79.8</v>
      </c>
      <c r="H13" s="113">
        <f>H16+H15</f>
        <v>86.9</v>
      </c>
      <c r="I13" s="116">
        <f>I15+I18+I19+I24</f>
        <v>100</v>
      </c>
      <c r="J13" s="117">
        <f>H13-G13</f>
        <v>7.1000000000000085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</row>
    <row r="14" spans="1:118" ht="15">
      <c r="A14" s="23"/>
      <c r="B14" s="27" t="s">
        <v>19</v>
      </c>
      <c r="C14" s="25"/>
      <c r="D14" s="84"/>
      <c r="E14" s="84"/>
      <c r="F14" s="132"/>
      <c r="G14" s="137"/>
      <c r="H14" s="78"/>
      <c r="I14" s="118"/>
      <c r="J14" s="117"/>
    </row>
    <row r="15" spans="1:118" ht="15">
      <c r="A15" s="23"/>
      <c r="B15" s="27" t="s">
        <v>20</v>
      </c>
      <c r="C15" s="25" t="s">
        <v>10</v>
      </c>
      <c r="D15" s="84">
        <v>0.4</v>
      </c>
      <c r="E15" s="84">
        <v>0.3</v>
      </c>
      <c r="F15" s="132">
        <v>0.4</v>
      </c>
      <c r="G15" s="138">
        <v>0.2</v>
      </c>
      <c r="H15" s="95">
        <v>0.2</v>
      </c>
      <c r="I15" s="116">
        <f>H15/H13*100</f>
        <v>0.23014959723820483</v>
      </c>
      <c r="J15" s="119">
        <f t="shared" ref="J15:J73" si="0">H15-G15</f>
        <v>0</v>
      </c>
    </row>
    <row r="16" spans="1:118" s="9" customFormat="1" ht="25.5">
      <c r="A16" s="28"/>
      <c r="B16" s="29" t="s">
        <v>21</v>
      </c>
      <c r="C16" s="22" t="s">
        <v>10</v>
      </c>
      <c r="D16" s="77">
        <f>D18+D19+D24</f>
        <v>51.9</v>
      </c>
      <c r="E16" s="77">
        <f>E18+E19+E24</f>
        <v>51.599999999999994</v>
      </c>
      <c r="F16" s="77">
        <v>56.1</v>
      </c>
      <c r="G16" s="16">
        <v>79.599999999999994</v>
      </c>
      <c r="H16" s="78">
        <f>H18+H19+H24</f>
        <v>86.7</v>
      </c>
      <c r="I16" s="116">
        <f>I18+I19+I24</f>
        <v>99.76985040276179</v>
      </c>
      <c r="J16" s="117">
        <f>H16-G16</f>
        <v>7.1000000000000085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118" s="9" customFormat="1" ht="15">
      <c r="A17" s="28"/>
      <c r="B17" s="27" t="s">
        <v>19</v>
      </c>
      <c r="C17" s="22"/>
      <c r="D17" s="77"/>
      <c r="E17" s="77"/>
      <c r="F17" s="131"/>
      <c r="G17" s="137"/>
      <c r="H17" s="78"/>
      <c r="I17" s="118"/>
      <c r="J17" s="11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</row>
    <row r="18" spans="1:118" ht="15" customHeight="1">
      <c r="A18" s="23"/>
      <c r="B18" s="27" t="s">
        <v>22</v>
      </c>
      <c r="C18" s="25" t="s">
        <v>10</v>
      </c>
      <c r="D18" s="84">
        <v>46.3</v>
      </c>
      <c r="E18" s="84">
        <v>46.3</v>
      </c>
      <c r="F18" s="132">
        <v>49.8</v>
      </c>
      <c r="G18" s="138">
        <v>72.400000000000006</v>
      </c>
      <c r="H18" s="95">
        <v>79.5</v>
      </c>
      <c r="I18" s="86">
        <f>H18/H13*100</f>
        <v>91.484464902186417</v>
      </c>
      <c r="J18" s="117">
        <f t="shared" si="0"/>
        <v>7.0999999999999943</v>
      </c>
    </row>
    <row r="19" spans="1:118" ht="15" customHeight="1">
      <c r="A19" s="23"/>
      <c r="B19" s="27" t="s">
        <v>23</v>
      </c>
      <c r="C19" s="25" t="s">
        <v>10</v>
      </c>
      <c r="D19" s="84">
        <f>D21+D22+D23</f>
        <v>4.7</v>
      </c>
      <c r="E19" s="84">
        <f>E21+E22+E23</f>
        <v>4.9000000000000004</v>
      </c>
      <c r="F19" s="132">
        <v>5.4</v>
      </c>
      <c r="G19" s="138">
        <v>5.4</v>
      </c>
      <c r="H19" s="114">
        <f>H21+H22+H23</f>
        <v>5.4</v>
      </c>
      <c r="I19" s="86">
        <f>H19/H13*100</f>
        <v>6.2140391254315306</v>
      </c>
      <c r="J19" s="119">
        <f t="shared" si="0"/>
        <v>0</v>
      </c>
    </row>
    <row r="20" spans="1:118" ht="15">
      <c r="A20" s="23"/>
      <c r="B20" s="27" t="s">
        <v>24</v>
      </c>
      <c r="C20" s="25"/>
      <c r="D20" s="84"/>
      <c r="E20" s="84"/>
      <c r="F20" s="132"/>
      <c r="G20" s="138"/>
      <c r="H20" s="95"/>
      <c r="I20" s="77"/>
      <c r="J20" s="117"/>
    </row>
    <row r="21" spans="1:118" ht="15">
      <c r="A21" s="23"/>
      <c r="B21" s="27" t="s">
        <v>25</v>
      </c>
      <c r="C21" s="25" t="s">
        <v>10</v>
      </c>
      <c r="D21" s="84">
        <v>4.7</v>
      </c>
      <c r="E21" s="84">
        <v>4.9000000000000004</v>
      </c>
      <c r="F21" s="132">
        <v>5.4</v>
      </c>
      <c r="G21" s="138">
        <v>5.4</v>
      </c>
      <c r="H21" s="95">
        <v>5.4</v>
      </c>
      <c r="I21" s="77"/>
      <c r="J21" s="117"/>
    </row>
    <row r="22" spans="1:118" ht="15" customHeight="1">
      <c r="A22" s="23"/>
      <c r="B22" s="27" t="s">
        <v>26</v>
      </c>
      <c r="C22" s="25" t="s">
        <v>10</v>
      </c>
      <c r="D22" s="84">
        <v>0</v>
      </c>
      <c r="E22" s="84">
        <v>0</v>
      </c>
      <c r="F22" s="132">
        <v>0</v>
      </c>
      <c r="G22" s="138">
        <v>0</v>
      </c>
      <c r="H22" s="95">
        <v>0</v>
      </c>
      <c r="I22" s="77"/>
      <c r="J22" s="117"/>
    </row>
    <row r="23" spans="1:118" ht="15" customHeight="1">
      <c r="A23" s="23"/>
      <c r="B23" s="27" t="s">
        <v>27</v>
      </c>
      <c r="C23" s="25" t="s">
        <v>10</v>
      </c>
      <c r="D23" s="84">
        <v>0</v>
      </c>
      <c r="E23" s="84">
        <v>0</v>
      </c>
      <c r="F23" s="132">
        <v>0</v>
      </c>
      <c r="G23" s="138">
        <v>0</v>
      </c>
      <c r="H23" s="95">
        <v>0</v>
      </c>
      <c r="I23" s="77"/>
      <c r="J23" s="117"/>
    </row>
    <row r="24" spans="1:118" ht="15" customHeight="1">
      <c r="A24" s="23"/>
      <c r="B24" s="27" t="s">
        <v>28</v>
      </c>
      <c r="C24" s="25" t="s">
        <v>10</v>
      </c>
      <c r="D24" s="84">
        <v>0.9</v>
      </c>
      <c r="E24" s="84">
        <v>0.4</v>
      </c>
      <c r="F24" s="132">
        <v>0.9</v>
      </c>
      <c r="G24" s="138">
        <v>1.8</v>
      </c>
      <c r="H24" s="95">
        <v>1.8</v>
      </c>
      <c r="I24" s="86">
        <f>H24/H13*100</f>
        <v>2.0713463751438432</v>
      </c>
      <c r="J24" s="119">
        <f t="shared" si="0"/>
        <v>0</v>
      </c>
    </row>
    <row r="25" spans="1:118" s="9" customFormat="1" ht="16.5" customHeight="1">
      <c r="A25" s="61" t="s">
        <v>106</v>
      </c>
      <c r="B25" s="29" t="s">
        <v>29</v>
      </c>
      <c r="C25" s="22" t="s">
        <v>30</v>
      </c>
      <c r="D25" s="86">
        <f>D26+D30+D47+D48+D53+D54+D59</f>
        <v>858.77847008000003</v>
      </c>
      <c r="E25" s="86">
        <f>E26+E30+E47+E48+E53+E54+E59</f>
        <v>907.96409599999993</v>
      </c>
      <c r="F25" s="86">
        <f>F26+F30+F47+F48+F53+F54+F59</f>
        <v>931.12239999999997</v>
      </c>
      <c r="G25" s="97">
        <f>G26+G30+G47+G48+G53+G54+G59</f>
        <v>1128.6384800000001</v>
      </c>
      <c r="H25" s="102">
        <f>H26+H30+H47+H48+H53+H54+H59</f>
        <v>1075.8876007999997</v>
      </c>
      <c r="I25" s="86">
        <f>H25/H106*100</f>
        <v>59.350356841317478</v>
      </c>
      <c r="J25" s="117">
        <f t="shared" si="0"/>
        <v>-52.750879200000327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</row>
    <row r="26" spans="1:118" s="9" customFormat="1" ht="27" customHeight="1">
      <c r="A26" s="61" t="s">
        <v>103</v>
      </c>
      <c r="B26" s="29" t="s">
        <v>104</v>
      </c>
      <c r="C26" s="22"/>
      <c r="D26" s="77">
        <f>D27+D28+D29</f>
        <v>0</v>
      </c>
      <c r="E26" s="77">
        <v>49.2</v>
      </c>
      <c r="F26" s="77"/>
      <c r="G26" s="16">
        <v>49.2</v>
      </c>
      <c r="H26" s="78">
        <v>82.38</v>
      </c>
      <c r="I26" s="77"/>
      <c r="J26" s="119">
        <f t="shared" si="0"/>
        <v>33.179999999999993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</row>
    <row r="27" spans="1:118" s="9" customFormat="1" ht="14.25">
      <c r="A27" s="30" t="s">
        <v>105</v>
      </c>
      <c r="B27" s="24" t="s">
        <v>107</v>
      </c>
      <c r="C27" s="22" t="s">
        <v>30</v>
      </c>
      <c r="D27" s="77"/>
      <c r="E27" s="77"/>
      <c r="F27" s="131"/>
      <c r="G27" s="137"/>
      <c r="H27" s="78"/>
      <c r="I27" s="77"/>
      <c r="J27" s="11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</row>
    <row r="28" spans="1:118" s="9" customFormat="1" ht="14.25">
      <c r="A28" s="80" t="s">
        <v>108</v>
      </c>
      <c r="B28" s="24" t="s">
        <v>109</v>
      </c>
      <c r="C28" s="22"/>
      <c r="D28" s="85"/>
      <c r="E28" s="85"/>
      <c r="F28" s="133"/>
      <c r="G28" s="137"/>
      <c r="H28" s="103"/>
      <c r="I28" s="85"/>
      <c r="J28" s="11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</row>
    <row r="29" spans="1:118" s="9" customFormat="1" ht="24">
      <c r="A29" s="80" t="s">
        <v>110</v>
      </c>
      <c r="B29" s="24" t="s">
        <v>111</v>
      </c>
      <c r="C29" s="22"/>
      <c r="D29" s="85"/>
      <c r="E29" s="85"/>
      <c r="F29" s="133"/>
      <c r="G29" s="137"/>
      <c r="H29" s="103"/>
      <c r="I29" s="85"/>
      <c r="J29" s="11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</row>
    <row r="30" spans="1:118" s="9" customFormat="1" ht="25.5">
      <c r="A30" s="62" t="s">
        <v>31</v>
      </c>
      <c r="B30" s="29" t="s">
        <v>112</v>
      </c>
      <c r="C30" s="22"/>
      <c r="D30" s="85">
        <f>D31+D41+D44</f>
        <v>0</v>
      </c>
      <c r="E30" s="85">
        <f>E31+E41+E44</f>
        <v>0</v>
      </c>
      <c r="F30" s="85"/>
      <c r="G30" s="18">
        <f>G31+G41+G44</f>
        <v>0</v>
      </c>
      <c r="H30" s="103">
        <f>H31+H41+H44</f>
        <v>0</v>
      </c>
      <c r="I30" s="85"/>
      <c r="J30" s="119">
        <f t="shared" si="0"/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</row>
    <row r="31" spans="1:118" s="9" customFormat="1" ht="22.5">
      <c r="A31" s="30" t="s">
        <v>113</v>
      </c>
      <c r="B31" s="32" t="s">
        <v>32</v>
      </c>
      <c r="C31" s="22" t="s">
        <v>30</v>
      </c>
      <c r="D31" s="85"/>
      <c r="E31" s="91"/>
      <c r="F31" s="136"/>
      <c r="G31" s="137"/>
      <c r="H31" s="110"/>
      <c r="I31" s="85"/>
      <c r="J31" s="11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</row>
    <row r="32" spans="1:118" s="9" customFormat="1" ht="14.25">
      <c r="A32" s="33"/>
      <c r="B32" s="34" t="s">
        <v>33</v>
      </c>
      <c r="C32" s="70" t="s">
        <v>34</v>
      </c>
      <c r="D32" s="85"/>
      <c r="E32" s="85"/>
      <c r="F32" s="133"/>
      <c r="G32" s="137"/>
      <c r="H32" s="110"/>
      <c r="I32" s="85"/>
      <c r="J32" s="11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</row>
    <row r="33" spans="1:118" s="9" customFormat="1" ht="14.25">
      <c r="A33" s="33"/>
      <c r="B33" s="35" t="s">
        <v>35</v>
      </c>
      <c r="C33" s="70" t="s">
        <v>36</v>
      </c>
      <c r="D33" s="85"/>
      <c r="E33" s="85"/>
      <c r="F33" s="133"/>
      <c r="G33" s="137"/>
      <c r="H33" s="110"/>
      <c r="I33" s="85"/>
      <c r="J33" s="11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</row>
    <row r="34" spans="1:118" s="9" customFormat="1" ht="14.25">
      <c r="A34" s="33"/>
      <c r="B34" s="35" t="s">
        <v>37</v>
      </c>
      <c r="C34" s="70" t="s">
        <v>38</v>
      </c>
      <c r="D34" s="91"/>
      <c r="E34" s="85"/>
      <c r="F34" s="133"/>
      <c r="G34" s="137"/>
      <c r="H34" s="103"/>
      <c r="I34" s="85"/>
      <c r="J34" s="11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</row>
    <row r="35" spans="1:118" s="9" customFormat="1" ht="14.25">
      <c r="A35" s="33"/>
      <c r="B35" s="35" t="s">
        <v>39</v>
      </c>
      <c r="C35" s="70" t="s">
        <v>34</v>
      </c>
      <c r="D35" s="85"/>
      <c r="E35" s="85"/>
      <c r="F35" s="133"/>
      <c r="G35" s="137"/>
      <c r="H35" s="103"/>
      <c r="I35" s="85"/>
      <c r="J35" s="11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</row>
    <row r="36" spans="1:118" s="9" customFormat="1" ht="14.25">
      <c r="A36" s="33"/>
      <c r="B36" s="35" t="s">
        <v>40</v>
      </c>
      <c r="C36" s="70" t="s">
        <v>36</v>
      </c>
      <c r="D36" s="85"/>
      <c r="E36" s="85"/>
      <c r="F36" s="133"/>
      <c r="G36" s="137"/>
      <c r="H36" s="103"/>
      <c r="I36" s="85"/>
      <c r="J36" s="11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</row>
    <row r="37" spans="1:118" s="9" customFormat="1" ht="14.25">
      <c r="A37" s="33"/>
      <c r="B37" s="35" t="s">
        <v>37</v>
      </c>
      <c r="C37" s="70" t="s">
        <v>38</v>
      </c>
      <c r="D37" s="85"/>
      <c r="E37" s="85"/>
      <c r="F37" s="133"/>
      <c r="G37" s="137"/>
      <c r="H37" s="103"/>
      <c r="I37" s="85"/>
      <c r="J37" s="11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</row>
    <row r="38" spans="1:118" s="9" customFormat="1" ht="14.25">
      <c r="A38" s="33"/>
      <c r="B38" s="35" t="s">
        <v>41</v>
      </c>
      <c r="C38" s="70" t="s">
        <v>34</v>
      </c>
      <c r="D38" s="85"/>
      <c r="E38" s="85"/>
      <c r="F38" s="133"/>
      <c r="G38" s="137"/>
      <c r="H38" s="103"/>
      <c r="I38" s="85"/>
      <c r="J38" s="11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</row>
    <row r="39" spans="1:118" s="9" customFormat="1" ht="14.25">
      <c r="A39" s="33"/>
      <c r="B39" s="35" t="s">
        <v>42</v>
      </c>
      <c r="C39" s="70" t="s">
        <v>36</v>
      </c>
      <c r="D39" s="85"/>
      <c r="E39" s="85"/>
      <c r="F39" s="133"/>
      <c r="G39" s="137"/>
      <c r="H39" s="103"/>
      <c r="I39" s="85"/>
      <c r="J39" s="11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</row>
    <row r="40" spans="1:118" s="9" customFormat="1" ht="14.25">
      <c r="A40" s="36"/>
      <c r="B40" s="35" t="s">
        <v>37</v>
      </c>
      <c r="C40" s="70" t="s">
        <v>38</v>
      </c>
      <c r="D40" s="85"/>
      <c r="E40" s="85"/>
      <c r="F40" s="133"/>
      <c r="G40" s="137"/>
      <c r="H40" s="103"/>
      <c r="I40" s="85"/>
      <c r="J40" s="11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</row>
    <row r="41" spans="1:118" s="11" customFormat="1" ht="15">
      <c r="A41" s="30" t="s">
        <v>114</v>
      </c>
      <c r="B41" s="37" t="s">
        <v>44</v>
      </c>
      <c r="C41" s="22" t="s">
        <v>30</v>
      </c>
      <c r="D41" s="85"/>
      <c r="E41" s="85"/>
      <c r="F41" s="133"/>
      <c r="G41" s="137"/>
      <c r="H41" s="103"/>
      <c r="I41" s="85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1:118" s="9" customFormat="1" ht="14.25">
      <c r="A42" s="38"/>
      <c r="B42" s="35" t="s">
        <v>45</v>
      </c>
      <c r="C42" s="70" t="s">
        <v>46</v>
      </c>
      <c r="D42" s="85"/>
      <c r="E42" s="85"/>
      <c r="F42" s="133"/>
      <c r="G42" s="137"/>
      <c r="H42" s="103"/>
      <c r="I42" s="85"/>
      <c r="J42" s="11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</row>
    <row r="43" spans="1:118" s="9" customFormat="1" ht="14.25">
      <c r="A43" s="39"/>
      <c r="B43" s="35" t="s">
        <v>47</v>
      </c>
      <c r="C43" s="70" t="s">
        <v>38</v>
      </c>
      <c r="D43" s="85"/>
      <c r="E43" s="85"/>
      <c r="F43" s="133"/>
      <c r="G43" s="137"/>
      <c r="H43" s="103"/>
      <c r="I43" s="85"/>
      <c r="J43" s="11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</row>
    <row r="44" spans="1:118" s="9" customFormat="1" ht="15">
      <c r="A44" s="30" t="s">
        <v>116</v>
      </c>
      <c r="B44" s="40" t="s">
        <v>50</v>
      </c>
      <c r="C44" s="71" t="s">
        <v>34</v>
      </c>
      <c r="D44" s="85"/>
      <c r="E44" s="85"/>
      <c r="F44" s="133"/>
      <c r="G44" s="137"/>
      <c r="H44" s="103"/>
      <c r="I44" s="85"/>
      <c r="J44" s="11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</row>
    <row r="45" spans="1:118" s="9" customFormat="1" ht="13.5" customHeight="1">
      <c r="A45" s="41"/>
      <c r="B45" s="35" t="s">
        <v>51</v>
      </c>
      <c r="C45" s="25" t="s">
        <v>115</v>
      </c>
      <c r="D45" s="85"/>
      <c r="E45" s="85"/>
      <c r="F45" s="133"/>
      <c r="G45" s="137"/>
      <c r="H45" s="103"/>
      <c r="I45" s="85"/>
      <c r="J45" s="11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</row>
    <row r="46" spans="1:118" s="9" customFormat="1" ht="14.25">
      <c r="A46" s="42"/>
      <c r="B46" s="35" t="s">
        <v>47</v>
      </c>
      <c r="C46" s="70" t="s">
        <v>38</v>
      </c>
      <c r="D46" s="85"/>
      <c r="E46" s="85"/>
      <c r="F46" s="133"/>
      <c r="G46" s="137"/>
      <c r="H46" s="103"/>
      <c r="I46" s="85"/>
      <c r="J46" s="11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</row>
    <row r="47" spans="1:118" s="9" customFormat="1" ht="116.25" customHeight="1">
      <c r="A47" s="62" t="s">
        <v>43</v>
      </c>
      <c r="B47" s="63" t="s">
        <v>117</v>
      </c>
      <c r="C47" s="71" t="s">
        <v>34</v>
      </c>
      <c r="D47" s="85"/>
      <c r="E47" s="85"/>
      <c r="F47" s="133"/>
      <c r="G47" s="137"/>
      <c r="H47" s="103"/>
      <c r="I47" s="85"/>
      <c r="J47" s="11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</row>
    <row r="48" spans="1:118" s="9" customFormat="1" ht="78.75" customHeight="1">
      <c r="A48" s="62" t="s">
        <v>48</v>
      </c>
      <c r="B48" s="64" t="s">
        <v>118</v>
      </c>
      <c r="C48" s="71" t="s">
        <v>34</v>
      </c>
      <c r="D48" s="87">
        <f>D49+D52</f>
        <v>756.27847008000003</v>
      </c>
      <c r="E48" s="87">
        <f>E49+E52</f>
        <v>756.26409599999988</v>
      </c>
      <c r="F48" s="87">
        <f>F49+F52</f>
        <v>821.82240000000002</v>
      </c>
      <c r="G48" s="98">
        <f>G49+G52</f>
        <v>863.53847999999994</v>
      </c>
      <c r="H48" s="105">
        <f>H49+H52</f>
        <v>876.88450079999984</v>
      </c>
      <c r="I48" s="87">
        <f>H48/H25*100</f>
        <v>81.503355940525125</v>
      </c>
      <c r="J48" s="117">
        <f t="shared" si="0"/>
        <v>13.346020799999906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</row>
    <row r="49" spans="1:118" s="9" customFormat="1" ht="22.5">
      <c r="A49" s="254" t="s">
        <v>49</v>
      </c>
      <c r="B49" s="35" t="s">
        <v>54</v>
      </c>
      <c r="C49" s="22" t="s">
        <v>30</v>
      </c>
      <c r="D49" s="88">
        <f>D50*D51*12/1000</f>
        <v>580.85904000000005</v>
      </c>
      <c r="E49" s="88">
        <f>E50*E51*12/1000</f>
        <v>580.84799999999996</v>
      </c>
      <c r="F49" s="88">
        <f>F50*F51*12/1000</f>
        <v>631.20000000000005</v>
      </c>
      <c r="G49" s="139">
        <f>G50*G51*12/1000</f>
        <v>663.24</v>
      </c>
      <c r="H49" s="106">
        <f>H50*H51*12/1000</f>
        <v>673.49039999999991</v>
      </c>
      <c r="I49" s="85"/>
      <c r="J49" s="117">
        <f t="shared" si="0"/>
        <v>10.2503999999999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</row>
    <row r="50" spans="1:118" s="9" customFormat="1" ht="15">
      <c r="A50" s="255"/>
      <c r="B50" s="43" t="s">
        <v>55</v>
      </c>
      <c r="C50" s="44" t="s">
        <v>56</v>
      </c>
      <c r="D50" s="89">
        <v>4</v>
      </c>
      <c r="E50" s="89">
        <v>4</v>
      </c>
      <c r="F50" s="135">
        <v>4</v>
      </c>
      <c r="G50" s="138">
        <v>4</v>
      </c>
      <c r="H50" s="107">
        <v>4</v>
      </c>
      <c r="I50" s="85"/>
      <c r="J50" s="119">
        <f t="shared" si="0"/>
        <v>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</row>
    <row r="51" spans="1:118" s="9" customFormat="1" ht="15">
      <c r="A51" s="256"/>
      <c r="B51" s="45" t="s">
        <v>57</v>
      </c>
      <c r="C51" s="46" t="s">
        <v>38</v>
      </c>
      <c r="D51" s="89">
        <v>12101.23</v>
      </c>
      <c r="E51" s="89">
        <v>12101</v>
      </c>
      <c r="F51" s="135">
        <v>13150</v>
      </c>
      <c r="G51" s="138">
        <v>13817.5</v>
      </c>
      <c r="H51" s="108">
        <f>F51*106.7%</f>
        <v>14031.05</v>
      </c>
      <c r="I51" s="85"/>
      <c r="J51" s="117">
        <f t="shared" si="0"/>
        <v>213.54999999999927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</row>
    <row r="52" spans="1:118" s="9" customFormat="1" ht="35.25" customHeight="1">
      <c r="A52" s="30" t="s">
        <v>52</v>
      </c>
      <c r="B52" s="47" t="s">
        <v>119</v>
      </c>
      <c r="C52" s="22" t="s">
        <v>30</v>
      </c>
      <c r="D52" s="90">
        <f>D49*0.302</f>
        <v>175.41943008000001</v>
      </c>
      <c r="E52" s="90">
        <f>E49*0.302</f>
        <v>175.41609599999998</v>
      </c>
      <c r="F52" s="90">
        <f>F49*0.302</f>
        <v>190.6224</v>
      </c>
      <c r="G52" s="99">
        <f>G49*0.302</f>
        <v>200.29847999999998</v>
      </c>
      <c r="H52" s="104">
        <f>H49*0.302</f>
        <v>203.39410079999996</v>
      </c>
      <c r="I52" s="85"/>
      <c r="J52" s="117">
        <f t="shared" si="0"/>
        <v>3.0956207999999776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</row>
    <row r="53" spans="1:118" s="9" customFormat="1" ht="27.75" customHeight="1">
      <c r="A53" s="61" t="s">
        <v>53</v>
      </c>
      <c r="B53" s="65" t="s">
        <v>120</v>
      </c>
      <c r="C53" s="22" t="s">
        <v>30</v>
      </c>
      <c r="D53" s="77"/>
      <c r="E53" s="77"/>
      <c r="F53" s="131"/>
      <c r="G53" s="137"/>
      <c r="H53" s="78"/>
      <c r="I53" s="77"/>
      <c r="J53" s="11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</row>
    <row r="54" spans="1:118" s="9" customFormat="1" ht="25.5">
      <c r="A54" s="61" t="s">
        <v>58</v>
      </c>
      <c r="B54" s="65" t="s">
        <v>121</v>
      </c>
      <c r="C54" s="22" t="s">
        <v>34</v>
      </c>
      <c r="D54" s="91">
        <v>102.5</v>
      </c>
      <c r="E54" s="91">
        <v>102.5</v>
      </c>
      <c r="F54" s="136">
        <v>109.3</v>
      </c>
      <c r="G54" s="140">
        <v>215.9</v>
      </c>
      <c r="H54" s="109">
        <f>F54*106.7%</f>
        <v>116.62309999999999</v>
      </c>
      <c r="I54" s="87">
        <f>H54/H25*100</f>
        <v>10.839710385479147</v>
      </c>
      <c r="J54" s="117">
        <f t="shared" si="0"/>
        <v>-99.276900000000012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</row>
    <row r="55" spans="1:118" s="9" customFormat="1" ht="15">
      <c r="A55" s="30" t="s">
        <v>122</v>
      </c>
      <c r="B55" s="26" t="s">
        <v>123</v>
      </c>
      <c r="C55" s="22" t="s">
        <v>34</v>
      </c>
      <c r="D55" s="88"/>
      <c r="E55" s="88"/>
      <c r="F55" s="134"/>
      <c r="G55" s="139"/>
      <c r="H55" s="106"/>
      <c r="I55" s="85"/>
      <c r="J55" s="11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</row>
    <row r="56" spans="1:118" s="9" customFormat="1" ht="15">
      <c r="A56" s="30"/>
      <c r="B56" s="43" t="s">
        <v>55</v>
      </c>
      <c r="C56" s="44" t="s">
        <v>56</v>
      </c>
      <c r="D56" s="89"/>
      <c r="E56" s="89"/>
      <c r="F56" s="135"/>
      <c r="G56" s="138"/>
      <c r="H56" s="107"/>
      <c r="I56" s="85"/>
      <c r="J56" s="11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</row>
    <row r="57" spans="1:118" s="9" customFormat="1" ht="15">
      <c r="A57" s="30"/>
      <c r="B57" s="45" t="s">
        <v>57</v>
      </c>
      <c r="C57" s="46" t="s">
        <v>38</v>
      </c>
      <c r="D57" s="89"/>
      <c r="E57" s="89"/>
      <c r="F57" s="135"/>
      <c r="G57" s="138"/>
      <c r="H57" s="111"/>
      <c r="I57" s="85"/>
      <c r="J57" s="11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</row>
    <row r="58" spans="1:118" s="9" customFormat="1" ht="22.5">
      <c r="A58" s="30" t="s">
        <v>125</v>
      </c>
      <c r="B58" s="26" t="s">
        <v>124</v>
      </c>
      <c r="C58" s="48"/>
      <c r="D58" s="92"/>
      <c r="E58" s="92"/>
      <c r="F58" s="92"/>
      <c r="G58" s="100"/>
      <c r="H58" s="108"/>
      <c r="I58" s="85"/>
      <c r="J58" s="11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</row>
    <row r="59" spans="1:118" s="9" customFormat="1" ht="25.5">
      <c r="A59" s="61" t="s">
        <v>59</v>
      </c>
      <c r="B59" s="65" t="s">
        <v>60</v>
      </c>
      <c r="C59" s="48" t="s">
        <v>34</v>
      </c>
      <c r="D59" s="85"/>
      <c r="E59" s="85"/>
      <c r="F59" s="133"/>
      <c r="G59" s="137"/>
      <c r="H59" s="103"/>
      <c r="I59" s="85"/>
      <c r="J59" s="11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</row>
    <row r="60" spans="1:118" s="9" customFormat="1" ht="33.75">
      <c r="A60" s="30" t="s">
        <v>126</v>
      </c>
      <c r="B60" s="26" t="s">
        <v>127</v>
      </c>
      <c r="C60" s="48" t="s">
        <v>34</v>
      </c>
      <c r="D60" s="85"/>
      <c r="E60" s="85"/>
      <c r="F60" s="133"/>
      <c r="G60" s="137"/>
      <c r="H60" s="103"/>
      <c r="I60" s="85"/>
      <c r="J60" s="11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</row>
    <row r="61" spans="1:118" s="9" customFormat="1" ht="22.5">
      <c r="A61" s="30" t="s">
        <v>128</v>
      </c>
      <c r="B61" s="26" t="s">
        <v>129</v>
      </c>
      <c r="C61" s="48"/>
      <c r="D61" s="85"/>
      <c r="E61" s="85"/>
      <c r="F61" s="133"/>
      <c r="G61" s="137"/>
      <c r="H61" s="103"/>
      <c r="I61" s="85"/>
      <c r="J61" s="11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</row>
    <row r="62" spans="1:118" s="9" customFormat="1" ht="15">
      <c r="A62" s="30" t="s">
        <v>130</v>
      </c>
      <c r="B62" s="26" t="s">
        <v>131</v>
      </c>
      <c r="C62" s="48"/>
      <c r="D62" s="85"/>
      <c r="E62" s="85"/>
      <c r="F62" s="133"/>
      <c r="G62" s="137"/>
      <c r="H62" s="103"/>
      <c r="I62" s="85"/>
      <c r="J62" s="11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</row>
    <row r="63" spans="1:118" s="9" customFormat="1" ht="22.5">
      <c r="A63" s="30" t="s">
        <v>132</v>
      </c>
      <c r="B63" s="26" t="s">
        <v>134</v>
      </c>
      <c r="C63" s="48"/>
      <c r="D63" s="85"/>
      <c r="E63" s="85"/>
      <c r="F63" s="133"/>
      <c r="G63" s="137"/>
      <c r="H63" s="103"/>
      <c r="I63" s="85"/>
      <c r="J63" s="11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</row>
    <row r="64" spans="1:118" s="9" customFormat="1" ht="15">
      <c r="A64" s="30" t="s">
        <v>133</v>
      </c>
      <c r="B64" s="26" t="s">
        <v>135</v>
      </c>
      <c r="C64" s="48"/>
      <c r="D64" s="85"/>
      <c r="E64" s="85"/>
      <c r="F64" s="133"/>
      <c r="G64" s="137"/>
      <c r="H64" s="103"/>
      <c r="I64" s="85"/>
      <c r="J64" s="11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</row>
    <row r="65" spans="1:118" s="9" customFormat="1" ht="14.25">
      <c r="A65" s="61" t="s">
        <v>61</v>
      </c>
      <c r="B65" s="65" t="s">
        <v>62</v>
      </c>
      <c r="C65" s="22" t="s">
        <v>34</v>
      </c>
      <c r="D65" s="85">
        <v>100</v>
      </c>
      <c r="E65" s="85">
        <f>E66+E67+E68</f>
        <v>100</v>
      </c>
      <c r="F65" s="85">
        <v>100</v>
      </c>
      <c r="G65" s="18">
        <v>400.35599999999999</v>
      </c>
      <c r="H65" s="103">
        <v>400.35599999999999</v>
      </c>
      <c r="I65" s="91">
        <f>H65/H106*100</f>
        <v>22.085273076754753</v>
      </c>
      <c r="J65" s="119">
        <f>H65-G65</f>
        <v>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</row>
    <row r="66" spans="1:118" s="9" customFormat="1" ht="45">
      <c r="A66" s="30" t="s">
        <v>63</v>
      </c>
      <c r="B66" s="49" t="s">
        <v>188</v>
      </c>
      <c r="C66" s="50" t="s">
        <v>141</v>
      </c>
      <c r="D66" s="89">
        <v>100</v>
      </c>
      <c r="E66" s="89">
        <v>100</v>
      </c>
      <c r="F66" s="135">
        <v>100</v>
      </c>
      <c r="G66" s="138"/>
      <c r="H66" s="228"/>
      <c r="I66" s="85"/>
      <c r="J66" s="11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</row>
    <row r="67" spans="1:118" s="9" customFormat="1" ht="45">
      <c r="A67" s="30" t="s">
        <v>66</v>
      </c>
      <c r="B67" s="51" t="s">
        <v>189</v>
      </c>
      <c r="C67" s="50" t="s">
        <v>141</v>
      </c>
      <c r="D67" s="85"/>
      <c r="E67" s="85"/>
      <c r="F67" s="133"/>
      <c r="G67" s="137"/>
      <c r="H67" s="103"/>
      <c r="I67" s="85"/>
      <c r="J67" s="11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</row>
    <row r="68" spans="1:118" s="9" customFormat="1" ht="45">
      <c r="A68" s="30" t="s">
        <v>142</v>
      </c>
      <c r="B68" s="51" t="s">
        <v>138</v>
      </c>
      <c r="C68" s="50" t="s">
        <v>141</v>
      </c>
      <c r="D68" s="77"/>
      <c r="E68" s="77"/>
      <c r="F68" s="131"/>
      <c r="G68" s="137"/>
      <c r="H68" s="78"/>
      <c r="I68" s="77"/>
      <c r="J68" s="11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</row>
    <row r="69" spans="1:118" s="9" customFormat="1" ht="22.5">
      <c r="A69" s="254" t="s">
        <v>143</v>
      </c>
      <c r="B69" s="51" t="s">
        <v>139</v>
      </c>
      <c r="C69" s="50" t="s">
        <v>141</v>
      </c>
      <c r="D69" s="85"/>
      <c r="E69" s="85"/>
      <c r="F69" s="133"/>
      <c r="G69" s="137"/>
      <c r="H69" s="103"/>
      <c r="I69" s="85"/>
      <c r="J69" s="11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</row>
    <row r="70" spans="1:118" s="9" customFormat="1" ht="15">
      <c r="A70" s="255"/>
      <c r="B70" s="52" t="s">
        <v>55</v>
      </c>
      <c r="C70" s="25" t="s">
        <v>56</v>
      </c>
      <c r="D70" s="85"/>
      <c r="E70" s="85"/>
      <c r="F70" s="133"/>
      <c r="G70" s="137"/>
      <c r="H70" s="103"/>
      <c r="I70" s="85"/>
      <c r="J70" s="11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</row>
    <row r="71" spans="1:118" s="9" customFormat="1" ht="15">
      <c r="A71" s="256"/>
      <c r="B71" s="53" t="s">
        <v>57</v>
      </c>
      <c r="C71" s="25" t="s">
        <v>38</v>
      </c>
      <c r="D71" s="85"/>
      <c r="E71" s="85"/>
      <c r="F71" s="133"/>
      <c r="G71" s="137"/>
      <c r="H71" s="103"/>
      <c r="I71" s="85"/>
      <c r="J71" s="11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</row>
    <row r="72" spans="1:118" s="9" customFormat="1" ht="33.75">
      <c r="A72" s="30" t="s">
        <v>144</v>
      </c>
      <c r="B72" s="51" t="s">
        <v>140</v>
      </c>
      <c r="C72" s="50" t="s">
        <v>141</v>
      </c>
      <c r="D72" s="85"/>
      <c r="E72" s="85"/>
      <c r="F72" s="133"/>
      <c r="G72" s="137"/>
      <c r="H72" s="103"/>
      <c r="I72" s="85"/>
      <c r="J72" s="11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</row>
    <row r="73" spans="1:118" s="9" customFormat="1" ht="15">
      <c r="A73" s="61" t="s">
        <v>145</v>
      </c>
      <c r="B73" s="65" t="s">
        <v>67</v>
      </c>
      <c r="C73" s="71" t="s">
        <v>34</v>
      </c>
      <c r="D73" s="91">
        <v>230</v>
      </c>
      <c r="E73" s="91">
        <v>230</v>
      </c>
      <c r="F73" s="91">
        <v>315.39999999999998</v>
      </c>
      <c r="G73" s="73">
        <v>577.20000000000005</v>
      </c>
      <c r="H73" s="110">
        <v>336.53</v>
      </c>
      <c r="I73" s="91">
        <f>H73/H106*100</f>
        <v>18.564370081927777</v>
      </c>
      <c r="J73" s="119">
        <f t="shared" si="0"/>
        <v>-240.67000000000007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</row>
    <row r="74" spans="1:118" s="9" customFormat="1" ht="45">
      <c r="A74" s="30" t="s">
        <v>68</v>
      </c>
      <c r="B74" s="47" t="s">
        <v>146</v>
      </c>
      <c r="C74" s="71" t="s">
        <v>34</v>
      </c>
      <c r="D74" s="85"/>
      <c r="E74" s="85"/>
      <c r="F74" s="133"/>
      <c r="G74" s="137"/>
      <c r="H74" s="103"/>
      <c r="I74" s="85"/>
      <c r="J74" s="11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</row>
    <row r="75" spans="1:118" s="9" customFormat="1" ht="56.25">
      <c r="A75" s="80" t="s">
        <v>69</v>
      </c>
      <c r="B75" s="54" t="s">
        <v>147</v>
      </c>
      <c r="C75" s="71" t="s">
        <v>34</v>
      </c>
      <c r="D75" s="91"/>
      <c r="E75" s="91"/>
      <c r="F75" s="136"/>
      <c r="G75" s="137"/>
      <c r="H75" s="110"/>
      <c r="I75" s="85"/>
      <c r="J75" s="11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</row>
    <row r="76" spans="1:118" s="9" customFormat="1" ht="14.25">
      <c r="A76" s="254" t="s">
        <v>148</v>
      </c>
      <c r="B76" s="35" t="s">
        <v>70</v>
      </c>
      <c r="C76" s="70" t="s">
        <v>34</v>
      </c>
      <c r="D76" s="91"/>
      <c r="E76" s="91"/>
      <c r="F76" s="136"/>
      <c r="G76" s="137"/>
      <c r="H76" s="110"/>
      <c r="I76" s="85"/>
      <c r="J76" s="11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</row>
    <row r="77" spans="1:118" s="9" customFormat="1" ht="14.25">
      <c r="A77" s="255"/>
      <c r="B77" s="35" t="s">
        <v>64</v>
      </c>
      <c r="C77" s="70" t="s">
        <v>56</v>
      </c>
      <c r="D77" s="85"/>
      <c r="E77" s="85"/>
      <c r="F77" s="133"/>
      <c r="G77" s="137"/>
      <c r="H77" s="103"/>
      <c r="I77" s="85"/>
      <c r="J77" s="11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</row>
    <row r="78" spans="1:118" s="9" customFormat="1" ht="14.25">
      <c r="A78" s="256"/>
      <c r="B78" s="35" t="s">
        <v>65</v>
      </c>
      <c r="C78" s="70" t="s">
        <v>38</v>
      </c>
      <c r="D78" s="85"/>
      <c r="E78" s="85"/>
      <c r="F78" s="133"/>
      <c r="G78" s="137"/>
      <c r="H78" s="110"/>
      <c r="I78" s="85"/>
      <c r="J78" s="11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</row>
    <row r="79" spans="1:118" s="9" customFormat="1" ht="15">
      <c r="A79" s="30" t="s">
        <v>149</v>
      </c>
      <c r="B79" s="35" t="s">
        <v>72</v>
      </c>
      <c r="C79" s="71" t="s">
        <v>34</v>
      </c>
      <c r="D79" s="91"/>
      <c r="E79" s="91"/>
      <c r="F79" s="136"/>
      <c r="G79" s="137"/>
      <c r="H79" s="110"/>
      <c r="I79" s="85"/>
      <c r="J79" s="11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</row>
    <row r="80" spans="1:118" s="9" customFormat="1" ht="33.75">
      <c r="A80" s="30" t="s">
        <v>71</v>
      </c>
      <c r="B80" s="47" t="s">
        <v>153</v>
      </c>
      <c r="C80" s="71" t="s">
        <v>34</v>
      </c>
      <c r="D80" s="85"/>
      <c r="E80" s="85"/>
      <c r="F80" s="133"/>
      <c r="G80" s="137"/>
      <c r="H80" s="103"/>
      <c r="I80" s="85"/>
      <c r="J80" s="11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</row>
    <row r="81" spans="1:118" s="9" customFormat="1" ht="15">
      <c r="A81" s="30" t="s">
        <v>73</v>
      </c>
      <c r="B81" s="47" t="s">
        <v>75</v>
      </c>
      <c r="C81" s="71" t="s">
        <v>34</v>
      </c>
      <c r="D81" s="85"/>
      <c r="E81" s="85"/>
      <c r="F81" s="133"/>
      <c r="G81" s="137"/>
      <c r="H81" s="103"/>
      <c r="I81" s="85"/>
      <c r="J81" s="11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</row>
    <row r="82" spans="1:118" s="9" customFormat="1" ht="20.25" customHeight="1">
      <c r="A82" s="30" t="s">
        <v>74</v>
      </c>
      <c r="B82" s="47" t="s">
        <v>77</v>
      </c>
      <c r="C82" s="71" t="s">
        <v>34</v>
      </c>
      <c r="D82" s="77"/>
      <c r="E82" s="77"/>
      <c r="F82" s="131"/>
      <c r="G82" s="137"/>
      <c r="H82" s="78"/>
      <c r="I82" s="77"/>
      <c r="J82" s="11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</row>
    <row r="83" spans="1:118" s="9" customFormat="1" ht="27.75" customHeight="1">
      <c r="A83" s="30" t="s">
        <v>76</v>
      </c>
      <c r="B83" s="47" t="s">
        <v>79</v>
      </c>
      <c r="C83" s="71" t="s">
        <v>34</v>
      </c>
      <c r="D83" s="85"/>
      <c r="E83" s="85"/>
      <c r="F83" s="133"/>
      <c r="G83" s="137"/>
      <c r="H83" s="103"/>
      <c r="I83" s="85"/>
      <c r="J83" s="11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</row>
    <row r="84" spans="1:118" s="9" customFormat="1" ht="44.25" customHeight="1">
      <c r="A84" s="30" t="s">
        <v>78</v>
      </c>
      <c r="B84" s="47" t="s">
        <v>150</v>
      </c>
      <c r="C84" s="71" t="s">
        <v>34</v>
      </c>
      <c r="D84" s="89"/>
      <c r="E84" s="89"/>
      <c r="F84" s="135"/>
      <c r="G84" s="138"/>
      <c r="H84" s="107"/>
      <c r="I84" s="85"/>
      <c r="J84" s="11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</row>
    <row r="85" spans="1:118" s="9" customFormat="1" ht="27" customHeight="1">
      <c r="A85" s="61" t="s">
        <v>80</v>
      </c>
      <c r="B85" s="65" t="s">
        <v>151</v>
      </c>
      <c r="C85" s="71" t="s">
        <v>34</v>
      </c>
      <c r="D85" s="85"/>
      <c r="E85" s="85"/>
      <c r="F85" s="133"/>
      <c r="G85" s="137"/>
      <c r="H85" s="103"/>
      <c r="I85" s="85"/>
      <c r="J85" s="11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</row>
    <row r="86" spans="1:118" s="9" customFormat="1" ht="22.5" customHeight="1">
      <c r="A86" s="30" t="s">
        <v>152</v>
      </c>
      <c r="B86" s="47" t="s">
        <v>154</v>
      </c>
      <c r="C86" s="71"/>
      <c r="D86" s="85"/>
      <c r="E86" s="85"/>
      <c r="F86" s="133"/>
      <c r="G86" s="137"/>
      <c r="H86" s="103"/>
      <c r="I86" s="85"/>
      <c r="J86" s="11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</row>
    <row r="87" spans="1:118" s="9" customFormat="1" ht="64.5" customHeight="1">
      <c r="A87" s="61" t="s">
        <v>81</v>
      </c>
      <c r="B87" s="66" t="s">
        <v>155</v>
      </c>
      <c r="C87" s="71" t="s">
        <v>34</v>
      </c>
      <c r="D87" s="77"/>
      <c r="E87" s="77"/>
      <c r="F87" s="131"/>
      <c r="G87" s="137"/>
      <c r="H87" s="78"/>
      <c r="I87" s="93"/>
      <c r="J87" s="119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</row>
    <row r="88" spans="1:118" s="9" customFormat="1" ht="66" customHeight="1">
      <c r="A88" s="61" t="s">
        <v>82</v>
      </c>
      <c r="B88" s="65" t="s">
        <v>156</v>
      </c>
      <c r="C88" s="71" t="s">
        <v>34</v>
      </c>
      <c r="D88" s="77"/>
      <c r="E88" s="77"/>
      <c r="F88" s="131"/>
      <c r="G88" s="137"/>
      <c r="H88" s="78"/>
      <c r="I88" s="93"/>
      <c r="J88" s="11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</row>
    <row r="89" spans="1:118" s="9" customFormat="1" ht="25.5">
      <c r="A89" s="61" t="s">
        <v>83</v>
      </c>
      <c r="B89" s="65" t="s">
        <v>84</v>
      </c>
      <c r="C89" s="71" t="s">
        <v>34</v>
      </c>
      <c r="D89" s="77">
        <v>6.2</v>
      </c>
      <c r="E89" s="77"/>
      <c r="F89" s="131">
        <v>7.5</v>
      </c>
      <c r="G89" s="137">
        <f>G90+G91+G92+G93+G94+G95+G96</f>
        <v>68.97</v>
      </c>
      <c r="H89" s="113">
        <f>H97/0.8*20%</f>
        <v>51.725000000000001</v>
      </c>
      <c r="I89" s="77"/>
      <c r="J89" s="117">
        <f t="shared" ref="J89:J104" si="1">H89-G89</f>
        <v>-17.244999999999997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</row>
    <row r="90" spans="1:118" s="9" customFormat="1" ht="15">
      <c r="A90" s="55" t="s">
        <v>157</v>
      </c>
      <c r="B90" s="47" t="s">
        <v>158</v>
      </c>
      <c r="C90" s="70" t="s">
        <v>34</v>
      </c>
      <c r="D90" s="77">
        <v>6.2</v>
      </c>
      <c r="E90" s="77"/>
      <c r="F90" s="131">
        <v>7.5</v>
      </c>
      <c r="G90" s="138">
        <v>68.97</v>
      </c>
      <c r="H90" s="114">
        <f>H89</f>
        <v>51.725000000000001</v>
      </c>
      <c r="I90" s="77"/>
      <c r="J90" s="11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</row>
    <row r="91" spans="1:118" s="9" customFormat="1" ht="14.25">
      <c r="A91" s="55" t="s">
        <v>159</v>
      </c>
      <c r="B91" s="47" t="s">
        <v>160</v>
      </c>
      <c r="C91" s="70" t="s">
        <v>34</v>
      </c>
      <c r="D91" s="77"/>
      <c r="E91" s="77"/>
      <c r="F91" s="131"/>
      <c r="G91" s="137"/>
      <c r="H91" s="78"/>
      <c r="I91" s="77"/>
      <c r="J91" s="11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</row>
    <row r="92" spans="1:118" s="9" customFormat="1" ht="22.5">
      <c r="A92" s="55" t="s">
        <v>161</v>
      </c>
      <c r="B92" s="47" t="s">
        <v>162</v>
      </c>
      <c r="C92" s="70" t="s">
        <v>34</v>
      </c>
      <c r="D92" s="77"/>
      <c r="E92" s="77"/>
      <c r="F92" s="131"/>
      <c r="G92" s="137"/>
      <c r="H92" s="78"/>
      <c r="I92" s="77"/>
      <c r="J92" s="11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</row>
    <row r="93" spans="1:118" s="9" customFormat="1" ht="22.5">
      <c r="A93" s="55" t="s">
        <v>163</v>
      </c>
      <c r="B93" s="47" t="s">
        <v>164</v>
      </c>
      <c r="C93" s="70" t="s">
        <v>34</v>
      </c>
      <c r="D93" s="77"/>
      <c r="E93" s="77"/>
      <c r="F93" s="131"/>
      <c r="G93" s="137"/>
      <c r="H93" s="78"/>
      <c r="I93" s="77"/>
      <c r="J93" s="11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</row>
    <row r="94" spans="1:118" s="9" customFormat="1" ht="14.25">
      <c r="A94" s="55" t="s">
        <v>165</v>
      </c>
      <c r="B94" s="47" t="s">
        <v>166</v>
      </c>
      <c r="C94" s="70" t="s">
        <v>34</v>
      </c>
      <c r="D94" s="77"/>
      <c r="E94" s="77"/>
      <c r="F94" s="131"/>
      <c r="G94" s="137"/>
      <c r="H94" s="78"/>
      <c r="I94" s="77"/>
      <c r="J94" s="11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</row>
    <row r="95" spans="1:118" s="9" customFormat="1" ht="14.25">
      <c r="A95" s="55" t="s">
        <v>169</v>
      </c>
      <c r="B95" s="47" t="s">
        <v>167</v>
      </c>
      <c r="C95" s="70" t="s">
        <v>34</v>
      </c>
      <c r="D95" s="77"/>
      <c r="E95" s="77"/>
      <c r="F95" s="131"/>
      <c r="G95" s="137"/>
      <c r="H95" s="78"/>
      <c r="I95" s="77"/>
      <c r="J95" s="11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</row>
    <row r="96" spans="1:118" s="9" customFormat="1" ht="14.25">
      <c r="A96" s="55" t="s">
        <v>170</v>
      </c>
      <c r="B96" s="47" t="s">
        <v>168</v>
      </c>
      <c r="C96" s="70" t="s">
        <v>34</v>
      </c>
      <c r="D96" s="77"/>
      <c r="E96" s="77"/>
      <c r="F96" s="131"/>
      <c r="G96" s="137"/>
      <c r="H96" s="78"/>
      <c r="I96" s="77"/>
      <c r="J96" s="11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</row>
    <row r="97" spans="1:118" ht="15">
      <c r="A97" s="61" t="s">
        <v>85</v>
      </c>
      <c r="B97" s="67" t="s">
        <v>171</v>
      </c>
      <c r="C97" s="71" t="s">
        <v>34</v>
      </c>
      <c r="D97" s="77">
        <v>24.9</v>
      </c>
      <c r="E97" s="77">
        <v>-27.7</v>
      </c>
      <c r="F97" s="131">
        <v>30</v>
      </c>
      <c r="G97" s="137">
        <f>G98+G99+G100+G101+G102+G103</f>
        <v>206.9</v>
      </c>
      <c r="H97" s="112">
        <f>H98+H99+H100+H101+H102+H103</f>
        <v>206.9</v>
      </c>
      <c r="I97" s="77"/>
      <c r="J97" s="117">
        <f>H97-G97</f>
        <v>0</v>
      </c>
    </row>
    <row r="98" spans="1:118" ht="24" customHeight="1">
      <c r="A98" s="81" t="s">
        <v>173</v>
      </c>
      <c r="B98" s="57" t="s">
        <v>89</v>
      </c>
      <c r="C98" s="70" t="s">
        <v>34</v>
      </c>
      <c r="D98" s="77"/>
      <c r="E98" s="84"/>
      <c r="F98" s="132"/>
      <c r="G98" s="137"/>
      <c r="H98" s="95"/>
      <c r="I98" s="77"/>
      <c r="J98" s="117"/>
    </row>
    <row r="99" spans="1:118" ht="22.5">
      <c r="A99" s="81" t="s">
        <v>174</v>
      </c>
      <c r="B99" s="58" t="s">
        <v>90</v>
      </c>
      <c r="C99" s="70" t="s">
        <v>34</v>
      </c>
      <c r="D99" s="77"/>
      <c r="E99" s="84"/>
      <c r="F99" s="132"/>
      <c r="G99" s="137"/>
      <c r="H99" s="95"/>
      <c r="I99" s="77"/>
      <c r="J99" s="117"/>
    </row>
    <row r="100" spans="1:118" ht="15">
      <c r="A100" s="81" t="s">
        <v>175</v>
      </c>
      <c r="B100" s="58" t="s">
        <v>91</v>
      </c>
      <c r="C100" s="70" t="s">
        <v>34</v>
      </c>
      <c r="D100" s="77"/>
      <c r="E100" s="84"/>
      <c r="F100" s="132"/>
      <c r="G100" s="137"/>
      <c r="H100" s="95"/>
      <c r="I100" s="77"/>
      <c r="J100" s="119"/>
    </row>
    <row r="101" spans="1:118" ht="15">
      <c r="A101" s="81" t="s">
        <v>176</v>
      </c>
      <c r="B101" s="58" t="s">
        <v>185</v>
      </c>
      <c r="C101" s="70" t="s">
        <v>34</v>
      </c>
      <c r="D101" s="77">
        <v>24.9</v>
      </c>
      <c r="E101" s="77"/>
      <c r="F101" s="131">
        <v>30</v>
      </c>
      <c r="G101" s="137">
        <v>206.9</v>
      </c>
      <c r="H101" s="95">
        <v>206.9</v>
      </c>
      <c r="I101" s="77"/>
      <c r="J101" s="119"/>
    </row>
    <row r="102" spans="1:118" ht="15">
      <c r="A102" s="81" t="s">
        <v>177</v>
      </c>
      <c r="B102" s="58" t="s">
        <v>92</v>
      </c>
      <c r="C102" s="70"/>
      <c r="D102" s="77"/>
      <c r="E102" s="77"/>
      <c r="F102" s="131"/>
      <c r="G102" s="137"/>
      <c r="H102" s="95"/>
      <c r="I102" s="77"/>
      <c r="J102" s="117"/>
    </row>
    <row r="103" spans="1:118" ht="22.5">
      <c r="A103" s="81" t="s">
        <v>184</v>
      </c>
      <c r="B103" s="58" t="s">
        <v>172</v>
      </c>
      <c r="C103" s="70" t="s">
        <v>34</v>
      </c>
      <c r="D103" s="84"/>
      <c r="E103" s="84"/>
      <c r="F103" s="132"/>
      <c r="G103" s="137"/>
      <c r="H103" s="95"/>
      <c r="I103" s="77"/>
      <c r="J103" s="117"/>
    </row>
    <row r="104" spans="1:118" s="9" customFormat="1" ht="37.5" customHeight="1">
      <c r="A104" s="61" t="s">
        <v>86</v>
      </c>
      <c r="B104" s="68" t="s">
        <v>178</v>
      </c>
      <c r="C104" s="71" t="s">
        <v>34</v>
      </c>
      <c r="D104" s="77"/>
      <c r="E104" s="77"/>
      <c r="F104" s="131">
        <v>64.599999999999994</v>
      </c>
      <c r="G104" s="137"/>
      <c r="H104" s="78"/>
      <c r="I104" s="77"/>
      <c r="J104" s="117">
        <f t="shared" si="1"/>
        <v>0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</row>
    <row r="105" spans="1:118" ht="15.75">
      <c r="A105" s="61" t="s">
        <v>87</v>
      </c>
      <c r="B105" s="69" t="s">
        <v>179</v>
      </c>
      <c r="C105" s="22" t="s">
        <v>30</v>
      </c>
      <c r="D105" s="86">
        <f>D25+D65+D73+D85+D87+D88+D89+D97</f>
        <v>1219.8784700800002</v>
      </c>
      <c r="E105" s="86">
        <f>E25+E65+E73+E85+E87+E88+E89+E97</f>
        <v>1210.2640959999999</v>
      </c>
      <c r="F105" s="86">
        <f>F25+F65+F73+F85+F87+F88+F89+F97-F104</f>
        <v>1319.4223999999999</v>
      </c>
      <c r="G105" s="97">
        <f>G25+G65+G73+G85+G87+G88+G89+G97+G104</f>
        <v>2382.06448</v>
      </c>
      <c r="H105" s="102">
        <f>H25+H65+H73+H85+H87+H88+H89+H97+H104</f>
        <v>2071.3986007999997</v>
      </c>
      <c r="I105" s="77"/>
      <c r="J105" s="117">
        <f>H105-G105</f>
        <v>-310.66587920000029</v>
      </c>
    </row>
    <row r="106" spans="1:118" ht="15.75">
      <c r="A106" s="61" t="s">
        <v>88</v>
      </c>
      <c r="B106" s="69" t="s">
        <v>180</v>
      </c>
      <c r="C106" s="22" t="s">
        <v>30</v>
      </c>
      <c r="D106" s="86">
        <f>D105-D97-D90</f>
        <v>1188.77847008</v>
      </c>
      <c r="E106" s="86">
        <f>E105-E97-E90</f>
        <v>1237.9640959999999</v>
      </c>
      <c r="F106" s="86">
        <f>F105-F97-F90+F104</f>
        <v>1346.5223999999998</v>
      </c>
      <c r="G106" s="97">
        <f>G105-G97-G90-G104</f>
        <v>2106.1944800000001</v>
      </c>
      <c r="H106" s="102">
        <f>H105-H97-H90-H104</f>
        <v>1812.7736007999997</v>
      </c>
      <c r="I106" s="93">
        <f>I25+I65+I73+I87+I88</f>
        <v>100.00000000000001</v>
      </c>
      <c r="J106" s="117">
        <f>H106-G106</f>
        <v>-293.4208792000004</v>
      </c>
    </row>
    <row r="107" spans="1:118" ht="14.25">
      <c r="A107" s="28"/>
      <c r="B107" s="59" t="s">
        <v>93</v>
      </c>
      <c r="C107" s="22" t="s">
        <v>38</v>
      </c>
      <c r="D107" s="93">
        <f>D105/D13</f>
        <v>23.324636139196944</v>
      </c>
      <c r="E107" s="93">
        <f>E105/E13</f>
        <v>23.319154065510599</v>
      </c>
      <c r="F107" s="93">
        <f>F105/F13</f>
        <v>23.352608849557519</v>
      </c>
      <c r="G107" s="101">
        <f>G105/G13</f>
        <v>29.850432080200502</v>
      </c>
      <c r="H107" s="113">
        <f>H105/H13</f>
        <v>23.836577684695047</v>
      </c>
      <c r="I107" s="120"/>
      <c r="J107" s="120"/>
    </row>
    <row r="108" spans="1:118" ht="14.25">
      <c r="A108" s="28"/>
      <c r="B108" s="59" t="s">
        <v>181</v>
      </c>
      <c r="C108" s="22" t="s">
        <v>38</v>
      </c>
      <c r="D108" s="93">
        <f>D106/D13</f>
        <v>22.729989867686427</v>
      </c>
      <c r="E108" s="93">
        <f>E106/E13</f>
        <v>23.852872755298655</v>
      </c>
      <c r="F108" s="93">
        <f>F106/F13</f>
        <v>23.832254867256633</v>
      </c>
      <c r="G108" s="101">
        <f>G106/G13</f>
        <v>26.393414536340856</v>
      </c>
      <c r="H108" s="113">
        <f>H106/H13</f>
        <v>20.860455705408512</v>
      </c>
      <c r="I108" s="120"/>
      <c r="J108" s="120"/>
    </row>
    <row r="109" spans="1:118" ht="15">
      <c r="A109" s="28"/>
      <c r="B109" s="59" t="s">
        <v>94</v>
      </c>
      <c r="C109" s="22" t="s">
        <v>17</v>
      </c>
      <c r="D109" s="84"/>
      <c r="E109" s="83"/>
      <c r="F109" s="132"/>
      <c r="G109" s="141">
        <f>G107/F107*100</f>
        <v>127.82482793465751</v>
      </c>
      <c r="H109" s="115">
        <f>H107/F107*100</f>
        <v>102.07244012116743</v>
      </c>
      <c r="I109" s="120"/>
      <c r="J109" s="120"/>
    </row>
    <row r="111" spans="1:118">
      <c r="B111" s="75" t="s">
        <v>182</v>
      </c>
      <c r="G111" s="75" t="s">
        <v>183</v>
      </c>
      <c r="H111" s="82"/>
    </row>
    <row r="112" spans="1:118">
      <c r="B112" s="12"/>
      <c r="C112" s="13"/>
    </row>
    <row r="113" spans="2:8">
      <c r="B113" s="12" t="s">
        <v>95</v>
      </c>
      <c r="C113" s="13"/>
      <c r="H113" s="82">
        <f>H105-H97-H89-H104</f>
        <v>1812.7736007999997</v>
      </c>
    </row>
  </sheetData>
  <mergeCells count="19">
    <mergeCell ref="F9:F11"/>
    <mergeCell ref="G1:J1"/>
    <mergeCell ref="H10:H11"/>
    <mergeCell ref="A76:A78"/>
    <mergeCell ref="A4:J4"/>
    <mergeCell ref="A5:J5"/>
    <mergeCell ref="A8:J8"/>
    <mergeCell ref="A9:A11"/>
    <mergeCell ref="B9:B11"/>
    <mergeCell ref="C9:C11"/>
    <mergeCell ref="D9:E10"/>
    <mergeCell ref="G9:J9"/>
    <mergeCell ref="G10:G11"/>
    <mergeCell ref="I10:I11"/>
    <mergeCell ref="J10:J11"/>
    <mergeCell ref="A49:A51"/>
    <mergeCell ref="A69:A71"/>
    <mergeCell ref="A6:J6"/>
    <mergeCell ref="A7:J7"/>
  </mergeCells>
  <printOptions horizontalCentered="1"/>
  <pageMargins left="3.937007874015748E-2" right="3.937007874015748E-2" top="0.15748031496062992" bottom="0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доставка воды 2015 п. Уктур</vt:lpstr>
      <vt:lpstr>Вода(тариф)</vt:lpstr>
      <vt:lpstr>Водоотведение(тариф) </vt:lpstr>
      <vt:lpstr>'Вода(тариф)'!Заголовки_для_печати</vt:lpstr>
      <vt:lpstr>'Водоотведение(тариф) '!Заголовки_для_печати</vt:lpstr>
    </vt:vector>
  </TitlesOfParts>
  <Company>комитет по ценам и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Ковалевская</dc:creator>
  <cp:lastModifiedBy>takovalevskaya</cp:lastModifiedBy>
  <cp:lastPrinted>2014-10-14T06:35:13Z</cp:lastPrinted>
  <dcterms:created xsi:type="dcterms:W3CDTF">2014-05-19T01:46:00Z</dcterms:created>
  <dcterms:modified xsi:type="dcterms:W3CDTF">2014-10-14T07:43:44Z</dcterms:modified>
</cp:coreProperties>
</file>