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-15" windowWidth="11460" windowHeight="6315" tabRatio="603"/>
  </bookViews>
  <sheets>
    <sheet name="итог 23 (2015) " sheetId="112" r:id="rId1"/>
  </sheets>
  <calcPr calcId="125725"/>
</workbook>
</file>

<file path=xl/calcChain.xml><?xml version="1.0" encoding="utf-8"?>
<calcChain xmlns="http://schemas.openxmlformats.org/spreadsheetml/2006/main">
  <c r="H41" i="112"/>
  <c r="H67"/>
  <c r="H81"/>
  <c r="H83"/>
  <c r="H82"/>
  <c r="H119"/>
  <c r="H107"/>
  <c r="H26"/>
  <c r="G116"/>
  <c r="G83"/>
  <c r="F41"/>
  <c r="F152"/>
  <c r="F151"/>
  <c r="F116"/>
  <c r="E151"/>
  <c r="E155" s="1"/>
  <c r="D41"/>
  <c r="E119"/>
  <c r="E106"/>
  <c r="E99"/>
  <c r="D119"/>
  <c r="D106"/>
  <c r="D45"/>
  <c r="H99"/>
  <c r="H45"/>
  <c r="G67"/>
  <c r="G45" s="1"/>
  <c r="G26"/>
  <c r="E152" l="1"/>
  <c r="E154" s="1"/>
  <c r="E153"/>
  <c r="F83"/>
  <c r="F67"/>
  <c r="F45" s="1"/>
  <c r="E107"/>
  <c r="E83"/>
  <c r="E82" s="1"/>
  <c r="E81" s="1"/>
  <c r="E67"/>
  <c r="E45" s="1"/>
  <c r="E21"/>
  <c r="D116"/>
  <c r="D107"/>
  <c r="D99"/>
  <c r="D83"/>
  <c r="D82" s="1"/>
  <c r="D81" s="1"/>
  <c r="D67"/>
  <c r="D22"/>
  <c r="D26" s="1"/>
  <c r="D21"/>
  <c r="F99"/>
  <c r="G99"/>
  <c r="J100"/>
  <c r="J101"/>
  <c r="F107"/>
  <c r="F119" s="1"/>
  <c r="G107"/>
  <c r="J108"/>
  <c r="J109"/>
  <c r="J117"/>
  <c r="H116"/>
  <c r="J118"/>
  <c r="J120"/>
  <c r="J124"/>
  <c r="J135"/>
  <c r="J136"/>
  <c r="J137"/>
  <c r="J138"/>
  <c r="J139"/>
  <c r="J140"/>
  <c r="J141"/>
  <c r="J142"/>
  <c r="F143"/>
  <c r="G143"/>
  <c r="J144"/>
  <c r="H143"/>
  <c r="J143" s="1"/>
  <c r="J145"/>
  <c r="J146"/>
  <c r="J147"/>
  <c r="J148"/>
  <c r="J149"/>
  <c r="J150"/>
  <c r="J116" l="1"/>
  <c r="H106"/>
  <c r="G106"/>
  <c r="G119" s="1"/>
  <c r="D151"/>
  <c r="F106"/>
  <c r="E41"/>
  <c r="E25"/>
  <c r="D25"/>
  <c r="J107"/>
  <c r="J99"/>
  <c r="H22"/>
  <c r="F82"/>
  <c r="F81"/>
  <c r="F22"/>
  <c r="F26" s="1"/>
  <c r="F21"/>
  <c r="G82"/>
  <c r="G81"/>
  <c r="J43"/>
  <c r="J37"/>
  <c r="J36"/>
  <c r="J35"/>
  <c r="J34"/>
  <c r="J33"/>
  <c r="J32"/>
  <c r="J31"/>
  <c r="J30"/>
  <c r="J29"/>
  <c r="J28"/>
  <c r="J27"/>
  <c r="J24"/>
  <c r="J23"/>
  <c r="G22"/>
  <c r="G25" s="1"/>
  <c r="H21"/>
  <c r="G21"/>
  <c r="J20"/>
  <c r="J16"/>
  <c r="J13"/>
  <c r="I124" l="1"/>
  <c r="D155"/>
  <c r="D153"/>
  <c r="D152"/>
  <c r="D154" s="1"/>
  <c r="F153"/>
  <c r="F154"/>
  <c r="F155"/>
  <c r="J119"/>
  <c r="J106"/>
  <c r="G41"/>
  <c r="G152" s="1"/>
  <c r="J81"/>
  <c r="J82"/>
  <c r="J45"/>
  <c r="J21"/>
  <c r="F25"/>
  <c r="I37"/>
  <c r="I33"/>
  <c r="I30"/>
  <c r="I26" s="1"/>
  <c r="J26"/>
  <c r="J22"/>
  <c r="H25"/>
  <c r="J25" s="1"/>
  <c r="G151" l="1"/>
  <c r="G153"/>
  <c r="G155" s="1"/>
  <c r="G158" s="1"/>
  <c r="G154"/>
  <c r="I120"/>
  <c r="H152"/>
  <c r="J152" s="1"/>
  <c r="I99"/>
  <c r="I106"/>
  <c r="I119"/>
  <c r="H151" l="1"/>
  <c r="H154"/>
  <c r="J154" s="1"/>
  <c r="H153"/>
  <c r="J151"/>
  <c r="H155" l="1"/>
  <c r="H158" s="1"/>
  <c r="J153"/>
  <c r="I43"/>
  <c r="J41"/>
  <c r="I45"/>
  <c r="I82"/>
  <c r="I41" l="1"/>
  <c r="J155"/>
  <c r="I152"/>
</calcChain>
</file>

<file path=xl/sharedStrings.xml><?xml version="1.0" encoding="utf-8"?>
<sst xmlns="http://schemas.openxmlformats.org/spreadsheetml/2006/main" count="375" uniqueCount="221">
  <si>
    <t>8.18.1.</t>
  </si>
  <si>
    <t>налог на имущество организаций</t>
  </si>
  <si>
    <t>8.18.2.</t>
  </si>
  <si>
    <t>земельный налог</t>
  </si>
  <si>
    <t>8.18.3.</t>
  </si>
  <si>
    <t>транспортный налог</t>
  </si>
  <si>
    <t>8.18.4.</t>
  </si>
  <si>
    <t>водный налог</t>
  </si>
  <si>
    <t>8.18.5.</t>
  </si>
  <si>
    <t>прочие налоги</t>
  </si>
  <si>
    <t>Внереализационные расходы, всего</t>
  </si>
  <si>
    <t>расходы на вывод из эксплуатации (в том числе на консервацию) и вывод из консервации</t>
  </si>
  <si>
    <t>расходы по сомнительным долгам</t>
  </si>
  <si>
    <t>9.3.</t>
  </si>
  <si>
    <t>расходы, связанные с созданием нормативных запасов топлива, включая расходы по обслуживанию заемных средств, привлекаемых для этих целей</t>
  </si>
  <si>
    <t>9.4.</t>
  </si>
  <si>
    <t>другие обоснованные расходы, в том числе</t>
  </si>
  <si>
    <t>9.4.1.</t>
  </si>
  <si>
    <t>9.4.2.</t>
  </si>
  <si>
    <t>расходы на услуги банков</t>
  </si>
  <si>
    <t>9.4.3.</t>
  </si>
  <si>
    <t>расходы на обслуживание заемных средств</t>
  </si>
  <si>
    <t>Расходы, не учитываемые в целях налогообложения, всего</t>
  </si>
  <si>
    <t>расходы на капитальные вложения (инвестиции)</t>
  </si>
  <si>
    <t>денежные выплаты социального характера (по Коллективному договору)</t>
  </si>
  <si>
    <t>прочие расходы</t>
  </si>
  <si>
    <t>Налог на прибыль</t>
  </si>
  <si>
    <t>Необходимая валовая выручка, всего</t>
  </si>
  <si>
    <t>Себестоимость</t>
  </si>
  <si>
    <t>Товарная выручка</t>
  </si>
  <si>
    <t>Тариф:</t>
  </si>
  <si>
    <t>Тариф с 1 января</t>
  </si>
  <si>
    <t>Тариф с 1 июля</t>
  </si>
  <si>
    <t>№ п/п</t>
  </si>
  <si>
    <t>1.</t>
  </si>
  <si>
    <t>в том числе</t>
  </si>
  <si>
    <t>2.</t>
  </si>
  <si>
    <t>Гкал</t>
  </si>
  <si>
    <t>4.</t>
  </si>
  <si>
    <t>5.</t>
  </si>
  <si>
    <t>6.</t>
  </si>
  <si>
    <t>6.1.</t>
  </si>
  <si>
    <t>6.2.</t>
  </si>
  <si>
    <t>3.</t>
  </si>
  <si>
    <t>на мазуте</t>
  </si>
  <si>
    <t>на газе</t>
  </si>
  <si>
    <t>на угле</t>
  </si>
  <si>
    <t>тонн</t>
  </si>
  <si>
    <t>мазут</t>
  </si>
  <si>
    <t>газ</t>
  </si>
  <si>
    <t>7.</t>
  </si>
  <si>
    <t>8.</t>
  </si>
  <si>
    <t>10.</t>
  </si>
  <si>
    <t>11.</t>
  </si>
  <si>
    <t>12.</t>
  </si>
  <si>
    <t>13.</t>
  </si>
  <si>
    <t>руб.</t>
  </si>
  <si>
    <t>9.</t>
  </si>
  <si>
    <t>чел.</t>
  </si>
  <si>
    <t>%</t>
  </si>
  <si>
    <t>8.1.</t>
  </si>
  <si>
    <t>8.2.</t>
  </si>
  <si>
    <t>8.3.</t>
  </si>
  <si>
    <t>8.4.</t>
  </si>
  <si>
    <t>в том числе:</t>
  </si>
  <si>
    <t>Выработано тепловой энергии всего</t>
  </si>
  <si>
    <t xml:space="preserve">Собственные нужды </t>
  </si>
  <si>
    <t>Потери в сетях</t>
  </si>
  <si>
    <t>производственные нужды</t>
  </si>
  <si>
    <t>т.руб.</t>
  </si>
  <si>
    <t>цена за 1 тонну</t>
  </si>
  <si>
    <t>численность</t>
  </si>
  <si>
    <t>средняя зарплата</t>
  </si>
  <si>
    <t>организациям,финансируемым из федерального бюджета</t>
  </si>
  <si>
    <t>организациям,финансируемым из местного бюджета</t>
  </si>
  <si>
    <t>прочим потребителям</t>
  </si>
  <si>
    <t>Рост к действующему тарифу</t>
  </si>
  <si>
    <t>куб.м.</t>
  </si>
  <si>
    <t>цена за 1 куб.м.</t>
  </si>
  <si>
    <t>цена за 1 кВтч</t>
  </si>
  <si>
    <t>Покупная теплоэнергия</t>
  </si>
  <si>
    <t>Покупка теплоэнергии</t>
  </si>
  <si>
    <t>6.3.</t>
  </si>
  <si>
    <t>6.4.</t>
  </si>
  <si>
    <t>Отпущено тепловой энергии в сеть</t>
  </si>
  <si>
    <t>организациям,финансируемым из краевого бюджета</t>
  </si>
  <si>
    <t>кол-во условного топлива</t>
  </si>
  <si>
    <t>кол-во натурального топлива</t>
  </si>
  <si>
    <t>кг ут/Гкал</t>
  </si>
  <si>
    <t>тут</t>
  </si>
  <si>
    <t>Электроэнергия (по уровням напряжения)</t>
  </si>
  <si>
    <t>количество (низкое)</t>
  </si>
  <si>
    <t>количество (среднее 2)</t>
  </si>
  <si>
    <t>количество (среднее 1)</t>
  </si>
  <si>
    <t>тариф</t>
  </si>
  <si>
    <t>Выпадающие доходы</t>
  </si>
  <si>
    <t>Себестоимость 1 Гкал</t>
  </si>
  <si>
    <t>бюджетным организациям</t>
  </si>
  <si>
    <t>6.2.1.</t>
  </si>
  <si>
    <t>6.2.3.</t>
  </si>
  <si>
    <t>количество</t>
  </si>
  <si>
    <t>резервный фонд</t>
  </si>
  <si>
    <t>9.1.</t>
  </si>
  <si>
    <t>9.2.</t>
  </si>
  <si>
    <t xml:space="preserve">Отпущено тепловой энергии всего </t>
  </si>
  <si>
    <t>по группам потребителей</t>
  </si>
  <si>
    <t>Расход воды на ГВС</t>
  </si>
  <si>
    <t>8.5.</t>
  </si>
  <si>
    <t>8.6.</t>
  </si>
  <si>
    <t>8.7.</t>
  </si>
  <si>
    <t>8.8.</t>
  </si>
  <si>
    <t>8.9.</t>
  </si>
  <si>
    <t>8.10.</t>
  </si>
  <si>
    <t>17.</t>
  </si>
  <si>
    <t>Низкое напряжение</t>
  </si>
  <si>
    <t>Среднее 2</t>
  </si>
  <si>
    <t>Среднее 1</t>
  </si>
  <si>
    <t>10.1.</t>
  </si>
  <si>
    <t>10.2.</t>
  </si>
  <si>
    <t>10.3.</t>
  </si>
  <si>
    <t>10.4.</t>
  </si>
  <si>
    <t>отопление</t>
  </si>
  <si>
    <t>горячее водоснабжение</t>
  </si>
  <si>
    <t>в том числе на ГВС для населения</t>
  </si>
  <si>
    <t>то же в %</t>
  </si>
  <si>
    <t>8.2.1.</t>
  </si>
  <si>
    <t>8.2.2.</t>
  </si>
  <si>
    <t>8.2.3.</t>
  </si>
  <si>
    <t>8.2.4.</t>
  </si>
  <si>
    <t>8.2.5.</t>
  </si>
  <si>
    <t>8.7.1.</t>
  </si>
  <si>
    <t>8.7.2.</t>
  </si>
  <si>
    <t>8.7.3.</t>
  </si>
  <si>
    <t>8.7.4.</t>
  </si>
  <si>
    <t>Экономия средств</t>
  </si>
  <si>
    <t xml:space="preserve">уголь </t>
  </si>
  <si>
    <t xml:space="preserve">    Обобщающий расчет тарифа на тепловую энергию </t>
  </si>
  <si>
    <t>Наименование статей</t>
  </si>
  <si>
    <t>Един. изм.</t>
  </si>
  <si>
    <t>на дровах</t>
  </si>
  <si>
    <t>дизтопливо</t>
  </si>
  <si>
    <t>на горячее водоснабжение</t>
  </si>
  <si>
    <t>населению</t>
  </si>
  <si>
    <t>6.2.2..</t>
  </si>
  <si>
    <t>Расходы, связанные с производством и реализацией продукции (услуг), всего</t>
  </si>
  <si>
    <t>Расходы на сырье и материалы</t>
  </si>
  <si>
    <t>Расходы на топливо</t>
  </si>
  <si>
    <t>удельный расход условного топлива на вырабатываемую т/э</t>
  </si>
  <si>
    <t>кг ут/     Гкал</t>
  </si>
  <si>
    <t>удельный расход условного топлива на отпущенную т/э</t>
  </si>
  <si>
    <t>коэффициент перевода условного топлива в натуральное</t>
  </si>
  <si>
    <t>цена  за 1 куб.м.</t>
  </si>
  <si>
    <t>расход условного топлива</t>
  </si>
  <si>
    <t>цена за 1тонну</t>
  </si>
  <si>
    <t>кол-во  натурального топлива</t>
  </si>
  <si>
    <t>дрова (щепа)</t>
  </si>
  <si>
    <t>кг ут</t>
  </si>
  <si>
    <t>Расходы на прочие покупаемые энергетические ресурсы</t>
  </si>
  <si>
    <t>8.3.1.</t>
  </si>
  <si>
    <t>8.3.1.1.</t>
  </si>
  <si>
    <t>т.кВтч</t>
  </si>
  <si>
    <t>8.3.1.2.</t>
  </si>
  <si>
    <t>8.3.1.3.</t>
  </si>
  <si>
    <t>8.3.2.</t>
  </si>
  <si>
    <t>количесво</t>
  </si>
  <si>
    <t>Амортизация основных средств и нематериальных активов</t>
  </si>
  <si>
    <t>Расходы на оплату труда всего</t>
  </si>
  <si>
    <t>Расходы на оплату труда производственного персонала</t>
  </si>
  <si>
    <t>Расходы на оплату труда ремонтного персонала</t>
  </si>
  <si>
    <t>Расходы на оплату труда цехового персонала</t>
  </si>
  <si>
    <t>Расходы на оплату труда АУП</t>
  </si>
  <si>
    <t>Отчисления на социальные нужды</t>
  </si>
  <si>
    <t>Расходы на оплату услуг, оказываемых организациями, осуществляющими регулируемую деятельность(водоотведение)</t>
  </si>
  <si>
    <t>8.11.</t>
  </si>
  <si>
    <t>Расходы на выполнение работ и услуг производственного характера, выполняемых по договорам со сторонними организациями или индивидуальными предпринимателями</t>
  </si>
  <si>
    <t>8.12.</t>
  </si>
  <si>
    <t>Расходы на оплату иных работ и услуг, выполняемых по договорам с организациями,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услуг</t>
  </si>
  <si>
    <t>8.13.</t>
  </si>
  <si>
    <t>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</si>
  <si>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8.14.</t>
  </si>
  <si>
    <t>Арендная плата, концессионная плата, лизинговые платежи</t>
  </si>
  <si>
    <t>8.15.</t>
  </si>
  <si>
    <t>Расходы на служебные командировки</t>
  </si>
  <si>
    <t>8.16.</t>
  </si>
  <si>
    <t>Расходы на обучение персонала</t>
  </si>
  <si>
    <t>8.17.</t>
  </si>
  <si>
    <t xml:space="preserve">Расходы на страхование производственных объектов, учитываемые при определении налоговой базы по налогу </t>
  </si>
  <si>
    <t>8.18.</t>
  </si>
  <si>
    <t>Другие расходы, связанные с производством и (или) реализацией продукции, в том числе:</t>
  </si>
  <si>
    <t>Уд.вес. %</t>
  </si>
  <si>
    <t>отклонение</t>
  </si>
  <si>
    <t>руб./Гкал</t>
  </si>
  <si>
    <t xml:space="preserve">Начальник отдела </t>
  </si>
  <si>
    <t>О.С. Шведова</t>
  </si>
  <si>
    <t>Ремонт основных средств</t>
  </si>
  <si>
    <t>14.</t>
  </si>
  <si>
    <t>15.</t>
  </si>
  <si>
    <t>16.</t>
  </si>
  <si>
    <t>17.1.</t>
  </si>
  <si>
    <t>17.2.</t>
  </si>
  <si>
    <t>18.</t>
  </si>
  <si>
    <t>Расчет предприятия на 2015 год</t>
  </si>
  <si>
    <t>Расчет комитета на 2015 год</t>
  </si>
  <si>
    <t>Расходы на транспортирование тепловой энергии</t>
  </si>
  <si>
    <t>Гкал/ч</t>
  </si>
  <si>
    <t>руб./Гкал/ч
в мес.</t>
  </si>
  <si>
    <t>Учтено в тарифе на 2014 год</t>
  </si>
  <si>
    <t>к заключению ООО "ШелТЭК"</t>
  </si>
  <si>
    <t>отопительный период</t>
  </si>
  <si>
    <t>мес.</t>
  </si>
  <si>
    <t>Приложение №____</t>
  </si>
  <si>
    <t>2013 год</t>
  </si>
  <si>
    <t>План</t>
  </si>
  <si>
    <t>Факт</t>
  </si>
  <si>
    <t>Холодная вода</t>
  </si>
  <si>
    <t>Теплоноситель</t>
  </si>
  <si>
    <t xml:space="preserve">      для потребителей  ООО "ШелТЭК"  в с. Нижние Халбы  Комсомольского муниципального района
на 2015  год </t>
  </si>
  <si>
    <t>106,7% индекс</t>
  </si>
  <si>
    <t>материалы на текущее содержание 83,6+39,260 охрана труда</t>
  </si>
  <si>
    <t>факт топлива за 1 п/г 1065,11 (без НДС)</t>
  </si>
  <si>
    <t>ФАКТУРА 1300 (БЕЗ НДС)*103,2% ИНДЕКС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</si>
</sst>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"/>
  </numFmts>
  <fonts count="1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8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sz val="9"/>
      <color theme="1"/>
      <name val="Arial Cyr"/>
      <family val="2"/>
      <charset val="204"/>
    </font>
    <font>
      <sz val="10"/>
      <color rgb="FFFF000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4" fillId="0" borderId="0"/>
    <xf numFmtId="0" fontId="4" fillId="0" borderId="0"/>
  </cellStyleXfs>
  <cellXfs count="193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center"/>
    </xf>
    <xf numFmtId="164" fontId="0" fillId="5" borderId="0" xfId="0" applyNumberFormat="1" applyFill="1" applyBorder="1" applyAlignment="1"/>
    <xf numFmtId="2" fontId="0" fillId="5" borderId="0" xfId="0" applyNumberFormat="1" applyFill="1" applyBorder="1" applyAlignment="1"/>
    <xf numFmtId="0" fontId="0" fillId="0" borderId="12" xfId="0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2" fontId="0" fillId="0" borderId="0" xfId="0" applyNumberFormat="1" applyFill="1"/>
    <xf numFmtId="0" fontId="0" fillId="10" borderId="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ont="1" applyFill="1" applyBorder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16" fontId="3" fillId="7" borderId="17" xfId="0" applyNumberFormat="1" applyFont="1" applyFill="1" applyBorder="1" applyAlignment="1">
      <alignment horizontal="center"/>
    </xf>
    <xf numFmtId="16" fontId="3" fillId="0" borderId="15" xfId="0" applyNumberFormat="1" applyFont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" fontId="3" fillId="0" borderId="17" xfId="0" applyNumberFormat="1" applyFont="1" applyBorder="1" applyAlignment="1">
      <alignment horizontal="center"/>
    </xf>
    <xf numFmtId="16" fontId="1" fillId="0" borderId="15" xfId="0" applyNumberFormat="1" applyFont="1" applyBorder="1" applyAlignment="1">
      <alignment horizontal="center"/>
    </xf>
    <xf numFmtId="16" fontId="2" fillId="0" borderId="15" xfId="0" applyNumberFormat="1" applyFont="1" applyBorder="1" applyAlignment="1">
      <alignment horizontal="center"/>
    </xf>
    <xf numFmtId="16" fontId="2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" fontId="2" fillId="7" borderId="14" xfId="0" applyNumberFormat="1" applyFont="1" applyFill="1" applyBorder="1" applyAlignment="1">
      <alignment horizontal="center"/>
    </xf>
    <xf numFmtId="16" fontId="1" fillId="0" borderId="16" xfId="0" applyNumberFormat="1" applyFon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6" fontId="3" fillId="0" borderId="18" xfId="0" applyNumberFormat="1" applyFont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14" fontId="3" fillId="7" borderId="14" xfId="0" applyNumberFormat="1" applyFont="1" applyFill="1" applyBorder="1" applyAlignment="1">
      <alignment horizontal="center"/>
    </xf>
    <xf numFmtId="16" fontId="2" fillId="7" borderId="15" xfId="0" applyNumberFormat="1" applyFont="1" applyFill="1" applyBorder="1" applyAlignment="1">
      <alignment horizontal="center"/>
    </xf>
    <xf numFmtId="16" fontId="2" fillId="7" borderId="16" xfId="0" applyNumberFormat="1" applyFont="1" applyFill="1" applyBorder="1" applyAlignment="1">
      <alignment horizontal="center"/>
    </xf>
    <xf numFmtId="16" fontId="0" fillId="0" borderId="15" xfId="0" applyNumberFormat="1" applyBorder="1" applyAlignment="1">
      <alignment horizontal="center"/>
    </xf>
    <xf numFmtId="16" fontId="0" fillId="0" borderId="16" xfId="0" applyNumberForma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10" borderId="1" xfId="0" applyFont="1" applyFill="1" applyBorder="1" applyAlignment="1">
      <alignment horizontal="center"/>
    </xf>
    <xf numFmtId="2" fontId="0" fillId="0" borderId="0" xfId="0" applyNumberFormat="1"/>
    <xf numFmtId="0" fontId="8" fillId="0" borderId="13" xfId="0" applyFont="1" applyBorder="1" applyAlignment="1">
      <alignment horizontal="center"/>
    </xf>
    <xf numFmtId="0" fontId="8" fillId="0" borderId="21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21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8" fillId="10" borderId="5" xfId="0" applyFont="1" applyFill="1" applyBorder="1" applyAlignment="1">
      <alignment wrapText="1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14" fontId="9" fillId="0" borderId="15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9" fillId="0" borderId="22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5" borderId="5" xfId="0" applyFont="1" applyFill="1" applyBorder="1" applyAlignment="1">
      <alignment wrapText="1"/>
    </xf>
    <xf numFmtId="0" fontId="10" fillId="0" borderId="5" xfId="4" applyFont="1" applyBorder="1" applyAlignment="1">
      <alignment horizontal="left" wrapText="1"/>
    </xf>
    <xf numFmtId="0" fontId="10" fillId="10" borderId="5" xfId="4" applyFont="1" applyFill="1" applyBorder="1" applyAlignment="1">
      <alignment horizontal="left" wrapText="1"/>
    </xf>
    <xf numFmtId="0" fontId="8" fillId="6" borderId="5" xfId="0" applyFont="1" applyFill="1" applyBorder="1" applyAlignment="1">
      <alignment wrapText="1"/>
    </xf>
    <xf numFmtId="0" fontId="8" fillId="6" borderId="1" xfId="0" applyFont="1" applyFill="1" applyBorder="1" applyAlignment="1">
      <alignment horizontal="center"/>
    </xf>
    <xf numFmtId="0" fontId="8" fillId="10" borderId="23" xfId="0" applyFont="1" applyFill="1" applyBorder="1" applyAlignment="1">
      <alignment wrapText="1"/>
    </xf>
    <xf numFmtId="0" fontId="9" fillId="6" borderId="5" xfId="0" applyFont="1" applyFill="1" applyBorder="1"/>
    <xf numFmtId="0" fontId="8" fillId="5" borderId="5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5" borderId="24" xfId="0" applyFont="1" applyFill="1" applyBorder="1" applyAlignment="1">
      <alignment wrapText="1"/>
    </xf>
    <xf numFmtId="0" fontId="8" fillId="5" borderId="10" xfId="0" applyFont="1" applyFill="1" applyBorder="1" applyAlignment="1">
      <alignment horizontal="center"/>
    </xf>
    <xf numFmtId="0" fontId="13" fillId="0" borderId="5" xfId="0" applyFont="1" applyBorder="1" applyAlignment="1">
      <alignment wrapText="1"/>
    </xf>
    <xf numFmtId="2" fontId="8" fillId="0" borderId="1" xfId="0" applyNumberFormat="1" applyFont="1" applyBorder="1" applyAlignment="1">
      <alignment horizontal="center"/>
    </xf>
    <xf numFmtId="2" fontId="8" fillId="11" borderId="1" xfId="0" applyNumberFormat="1" applyFont="1" applyFill="1" applyBorder="1" applyAlignment="1">
      <alignment horizontal="center"/>
    </xf>
    <xf numFmtId="2" fontId="9" fillId="11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65" fontId="9" fillId="11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10" borderId="1" xfId="0" applyNumberFormat="1" applyFont="1" applyFill="1" applyBorder="1" applyAlignment="1">
      <alignment horizontal="center"/>
    </xf>
    <xf numFmtId="2" fontId="8" fillId="10" borderId="1" xfId="0" applyNumberFormat="1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5" fontId="14" fillId="9" borderId="2" xfId="0" applyNumberFormat="1" applyFont="1" applyFill="1" applyBorder="1" applyAlignment="1">
      <alignment horizontal="center"/>
    </xf>
    <xf numFmtId="165" fontId="8" fillId="9" borderId="2" xfId="0" applyNumberFormat="1" applyFont="1" applyFill="1" applyBorder="1" applyAlignment="1">
      <alignment horizontal="center"/>
    </xf>
    <xf numFmtId="165" fontId="9" fillId="9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164" fontId="8" fillId="9" borderId="1" xfId="0" applyNumberFormat="1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center"/>
    </xf>
    <xf numFmtId="2" fontId="9" fillId="9" borderId="1" xfId="0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2" fontId="8" fillId="9" borderId="1" xfId="0" applyNumberFormat="1" applyFont="1" applyFill="1" applyBorder="1" applyAlignment="1">
      <alignment horizontal="center"/>
    </xf>
    <xf numFmtId="167" fontId="9" fillId="9" borderId="1" xfId="0" applyNumberFormat="1" applyFont="1" applyFill="1" applyBorder="1" applyAlignment="1">
      <alignment horizontal="center"/>
    </xf>
    <xf numFmtId="166" fontId="9" fillId="9" borderId="1" xfId="0" applyNumberFormat="1" applyFont="1" applyFill="1" applyBorder="1" applyAlignment="1">
      <alignment horizontal="center"/>
    </xf>
    <xf numFmtId="2" fontId="14" fillId="8" borderId="2" xfId="0" applyNumberFormat="1" applyFont="1" applyFill="1" applyBorder="1" applyAlignment="1">
      <alignment horizontal="center"/>
    </xf>
    <xf numFmtId="2" fontId="8" fillId="8" borderId="2" xfId="0" applyNumberFormat="1" applyFont="1" applyFill="1" applyBorder="1" applyAlignment="1"/>
    <xf numFmtId="2" fontId="9" fillId="8" borderId="1" xfId="0" applyNumberFormat="1" applyFont="1" applyFill="1" applyBorder="1" applyAlignment="1"/>
    <xf numFmtId="2" fontId="9" fillId="8" borderId="1" xfId="0" applyNumberFormat="1" applyFont="1" applyFill="1" applyBorder="1" applyAlignment="1">
      <alignment horizontal="center"/>
    </xf>
    <xf numFmtId="2" fontId="8" fillId="8" borderId="1" xfId="0" applyNumberFormat="1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165" fontId="9" fillId="8" borderId="1" xfId="0" applyNumberFormat="1" applyFont="1" applyFill="1" applyBorder="1" applyAlignment="1">
      <alignment horizontal="center"/>
    </xf>
    <xf numFmtId="164" fontId="8" fillId="10" borderId="1" xfId="0" applyNumberFormat="1" applyFont="1" applyFill="1" applyBorder="1" applyAlignment="1">
      <alignment horizontal="center"/>
    </xf>
    <xf numFmtId="164" fontId="8" fillId="8" borderId="10" xfId="0" applyNumberFormat="1" applyFont="1" applyFill="1" applyBorder="1" applyAlignment="1">
      <alignment horizontal="center"/>
    </xf>
    <xf numFmtId="2" fontId="14" fillId="10" borderId="2" xfId="0" applyNumberFormat="1" applyFont="1" applyFill="1" applyBorder="1" applyAlignment="1">
      <alignment horizontal="center"/>
    </xf>
    <xf numFmtId="165" fontId="8" fillId="10" borderId="2" xfId="0" applyNumberFormat="1" applyFont="1" applyFill="1" applyBorder="1" applyAlignment="1">
      <alignment horizontal="center"/>
    </xf>
    <xf numFmtId="165" fontId="9" fillId="10" borderId="1" xfId="0" applyNumberFormat="1" applyFont="1" applyFill="1" applyBorder="1" applyAlignment="1">
      <alignment horizontal="center"/>
    </xf>
    <xf numFmtId="164" fontId="9" fillId="10" borderId="1" xfId="0" applyNumberFormat="1" applyFont="1" applyFill="1" applyBorder="1" applyAlignment="1">
      <alignment horizontal="center"/>
    </xf>
    <xf numFmtId="164" fontId="14" fillId="9" borderId="2" xfId="0" applyNumberFormat="1" applyFont="1" applyFill="1" applyBorder="1" applyAlignment="1"/>
    <xf numFmtId="2" fontId="14" fillId="0" borderId="8" xfId="0" applyNumberFormat="1" applyFont="1" applyFill="1" applyBorder="1" applyAlignment="1">
      <alignment horizontal="center"/>
    </xf>
    <xf numFmtId="164" fontId="8" fillId="9" borderId="2" xfId="0" applyNumberFormat="1" applyFont="1" applyFill="1" applyBorder="1" applyAlignment="1"/>
    <xf numFmtId="164" fontId="8" fillId="0" borderId="8" xfId="0" applyNumberFormat="1" applyFont="1" applyFill="1" applyBorder="1" applyAlignment="1">
      <alignment horizontal="center"/>
    </xf>
    <xf numFmtId="164" fontId="9" fillId="9" borderId="1" xfId="0" applyNumberFormat="1" applyFont="1" applyFill="1" applyBorder="1" applyAlignment="1"/>
    <xf numFmtId="164" fontId="9" fillId="0" borderId="4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2" fontId="9" fillId="10" borderId="4" xfId="0" applyNumberFormat="1" applyFont="1" applyFill="1" applyBorder="1" applyAlignment="1">
      <alignment horizontal="center"/>
    </xf>
    <xf numFmtId="1" fontId="9" fillId="9" borderId="1" xfId="0" applyNumberFormat="1" applyFont="1" applyFill="1" applyBorder="1" applyAlignment="1">
      <alignment horizontal="center"/>
    </xf>
    <xf numFmtId="1" fontId="9" fillId="8" borderId="1" xfId="0" applyNumberFormat="1" applyFont="1" applyFill="1" applyBorder="1" applyAlignment="1">
      <alignment horizontal="center"/>
    </xf>
    <xf numFmtId="1" fontId="9" fillId="10" borderId="1" xfId="0" applyNumberFormat="1" applyFont="1" applyFill="1" applyBorder="1" applyAlignment="1">
      <alignment horizontal="center"/>
    </xf>
    <xf numFmtId="0" fontId="15" fillId="0" borderId="0" xfId="0" applyFont="1" applyFill="1"/>
    <xf numFmtId="166" fontId="9" fillId="10" borderId="1" xfId="0" applyNumberFormat="1" applyFont="1" applyFill="1" applyBorder="1" applyAlignment="1">
      <alignment horizontal="center"/>
    </xf>
    <xf numFmtId="167" fontId="9" fillId="10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 applyAlignment="1">
      <alignment horizontal="center"/>
    </xf>
    <xf numFmtId="2" fontId="9" fillId="10" borderId="31" xfId="0" applyNumberFormat="1" applyFont="1" applyFill="1" applyBorder="1" applyAlignment="1">
      <alignment horizontal="center"/>
    </xf>
    <xf numFmtId="164" fontId="8" fillId="9" borderId="10" xfId="0" applyNumberFormat="1" applyFont="1" applyFill="1" applyBorder="1" applyAlignment="1">
      <alignment horizontal="center"/>
    </xf>
    <xf numFmtId="164" fontId="9" fillId="10" borderId="10" xfId="0" applyNumberFormat="1" applyFont="1" applyFill="1" applyBorder="1" applyAlignment="1">
      <alignment horizontal="center"/>
    </xf>
    <xf numFmtId="164" fontId="9" fillId="9" borderId="10" xfId="0" applyNumberFormat="1" applyFont="1" applyFill="1" applyBorder="1" applyAlignment="1">
      <alignment horizontal="center"/>
    </xf>
    <xf numFmtId="2" fontId="9" fillId="0" borderId="34" xfId="0" applyNumberFormat="1" applyFont="1" applyFill="1" applyBorder="1" applyAlignment="1">
      <alignment horizontal="center"/>
    </xf>
    <xf numFmtId="0" fontId="5" fillId="0" borderId="3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5" applyFont="1" applyAlignment="1">
      <alignment horizontal="center" vertical="center"/>
    </xf>
    <xf numFmtId="0" fontId="3" fillId="0" borderId="0" xfId="5" applyFont="1" applyBorder="1" applyAlignment="1">
      <alignment horizontal="center" vertical="center" wrapText="1"/>
    </xf>
    <xf numFmtId="0" fontId="3" fillId="0" borderId="0" xfId="5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</cellXfs>
  <cellStyles count="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Обычный" xfId="0" builtinId="0"/>
    <cellStyle name="Обычный 3" xfId="4"/>
    <cellStyle name="Обычный_Канализация Князе-Волконское" xfId="5"/>
  </cellStyles>
  <dxfs count="0"/>
  <tableStyles count="0" defaultTableStyle="TableStyleMedium9" defaultPivotStyle="PivotStyleLight16"/>
  <colors>
    <mruColors>
      <color rgb="FFCC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1"/>
  <sheetViews>
    <sheetView tabSelected="1" zoomScaleNormal="100" workbookViewId="0">
      <pane ySplit="12" topLeftCell="A143" activePane="bottomLeft" state="frozen"/>
      <selection pane="bottomLeft" sqref="A1:J161"/>
    </sheetView>
  </sheetViews>
  <sheetFormatPr defaultRowHeight="12.75"/>
  <cols>
    <col min="1" max="1" width="7.140625" customWidth="1"/>
    <col min="2" max="2" width="29.85546875" customWidth="1"/>
    <col min="3" max="5" width="10.140625" customWidth="1"/>
    <col min="6" max="6" width="11.28515625" customWidth="1"/>
    <col min="7" max="7" width="12.42578125" customWidth="1"/>
    <col min="8" max="8" width="10.28515625" customWidth="1"/>
    <col min="9" max="9" width="8.140625" customWidth="1"/>
    <col min="10" max="10" width="10.5703125" customWidth="1"/>
    <col min="11" max="11" width="10.42578125" customWidth="1"/>
    <col min="12" max="12" width="9.5703125" bestFit="1" customWidth="1"/>
  </cols>
  <sheetData>
    <row r="1" spans="1:11">
      <c r="H1" s="164" t="s">
        <v>210</v>
      </c>
      <c r="I1" s="164"/>
      <c r="J1" s="164"/>
    </row>
    <row r="2" spans="1:11">
      <c r="H2" s="164" t="s">
        <v>207</v>
      </c>
      <c r="I2" s="164"/>
      <c r="J2" s="164"/>
    </row>
    <row r="4" spans="1:11" ht="15.75" customHeight="1">
      <c r="A4" s="165" t="s">
        <v>136</v>
      </c>
      <c r="B4" s="165"/>
      <c r="C4" s="165"/>
      <c r="D4" s="165"/>
      <c r="E4" s="165"/>
      <c r="F4" s="165"/>
      <c r="G4" s="165"/>
      <c r="H4" s="165"/>
      <c r="I4" s="165"/>
      <c r="J4" s="165"/>
    </row>
    <row r="5" spans="1:11" ht="26.25" customHeight="1">
      <c r="A5" s="166" t="s">
        <v>216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1" ht="7.5" customHeight="1" thickBot="1">
      <c r="A6" s="17"/>
      <c r="B6" s="18"/>
      <c r="C6" s="18"/>
      <c r="D6" s="18"/>
      <c r="E6" s="18"/>
      <c r="F6" s="18"/>
      <c r="G6" s="18"/>
    </row>
    <row r="7" spans="1:11" ht="7.5" hidden="1" customHeight="1" thickBot="1">
      <c r="A7" s="17"/>
      <c r="B7" s="18"/>
      <c r="C7" s="18"/>
      <c r="D7" s="18"/>
      <c r="E7" s="18"/>
      <c r="F7" s="18"/>
      <c r="G7" s="18"/>
    </row>
    <row r="8" spans="1:11" ht="15.75" hidden="1" customHeight="1" thickBot="1">
      <c r="A8" s="17"/>
      <c r="B8" s="18"/>
      <c r="C8" s="18"/>
      <c r="D8" s="18"/>
      <c r="E8" s="18"/>
      <c r="F8" s="18"/>
      <c r="G8" s="18"/>
    </row>
    <row r="9" spans="1:11" ht="37.5" customHeight="1">
      <c r="A9" s="168" t="s">
        <v>33</v>
      </c>
      <c r="B9" s="171" t="s">
        <v>137</v>
      </c>
      <c r="C9" s="174" t="s">
        <v>138</v>
      </c>
      <c r="D9" s="191" t="s">
        <v>211</v>
      </c>
      <c r="E9" s="192"/>
      <c r="F9" s="176" t="s">
        <v>206</v>
      </c>
      <c r="G9" s="179" t="s">
        <v>201</v>
      </c>
      <c r="H9" s="182" t="s">
        <v>202</v>
      </c>
      <c r="I9" s="185" t="s">
        <v>189</v>
      </c>
      <c r="J9" s="188" t="s">
        <v>190</v>
      </c>
    </row>
    <row r="10" spans="1:11" ht="22.5" customHeight="1">
      <c r="A10" s="169"/>
      <c r="B10" s="172"/>
      <c r="C10" s="175"/>
      <c r="D10" s="162" t="s">
        <v>212</v>
      </c>
      <c r="E10" s="162" t="s">
        <v>213</v>
      </c>
      <c r="F10" s="177"/>
      <c r="G10" s="180"/>
      <c r="H10" s="183"/>
      <c r="I10" s="186"/>
      <c r="J10" s="189"/>
    </row>
    <row r="11" spans="1:11" ht="15.75" customHeight="1" thickBot="1">
      <c r="A11" s="170"/>
      <c r="B11" s="173"/>
      <c r="C11" s="163"/>
      <c r="D11" s="163"/>
      <c r="E11" s="163"/>
      <c r="F11" s="178"/>
      <c r="G11" s="181"/>
      <c r="H11" s="184"/>
      <c r="I11" s="187"/>
      <c r="J11" s="190"/>
    </row>
    <row r="12" spans="1:11" ht="15" customHeight="1" thickBot="1">
      <c r="A12" s="9">
        <v>1</v>
      </c>
      <c r="B12" s="2">
        <v>2</v>
      </c>
      <c r="C12" s="3">
        <v>3</v>
      </c>
      <c r="D12" s="3">
        <v>4</v>
      </c>
      <c r="E12" s="3">
        <v>5</v>
      </c>
      <c r="F12" s="16">
        <v>6</v>
      </c>
      <c r="G12" s="10">
        <v>7</v>
      </c>
      <c r="H12" s="14">
        <v>8</v>
      </c>
      <c r="I12" s="16">
        <v>9</v>
      </c>
      <c r="J12" s="15">
        <v>10</v>
      </c>
      <c r="K12" s="11"/>
    </row>
    <row r="13" spans="1:11" ht="24" customHeight="1">
      <c r="A13" s="67" t="s">
        <v>34</v>
      </c>
      <c r="B13" s="68" t="s">
        <v>65</v>
      </c>
      <c r="C13" s="69" t="s">
        <v>37</v>
      </c>
      <c r="D13" s="69">
        <v>1490.03</v>
      </c>
      <c r="E13" s="69">
        <v>1462.3</v>
      </c>
      <c r="F13" s="114">
        <v>1527.78</v>
      </c>
      <c r="G13" s="125">
        <v>1655.81</v>
      </c>
      <c r="H13" s="137">
        <v>1582.41</v>
      </c>
      <c r="I13" s="141"/>
      <c r="J13" s="142">
        <f>H13-G13</f>
        <v>-73.399999999999864</v>
      </c>
      <c r="K13" s="11"/>
    </row>
    <row r="14" spans="1:11">
      <c r="A14" s="70"/>
      <c r="B14" s="71" t="s">
        <v>64</v>
      </c>
      <c r="C14" s="69"/>
      <c r="D14" s="69"/>
      <c r="E14" s="69"/>
      <c r="F14" s="115"/>
      <c r="G14" s="126"/>
      <c r="H14" s="138"/>
      <c r="I14" s="143"/>
      <c r="J14" s="144"/>
      <c r="K14" s="11"/>
    </row>
    <row r="15" spans="1:11">
      <c r="A15" s="72"/>
      <c r="B15" s="73" t="s">
        <v>44</v>
      </c>
      <c r="C15" s="74" t="s">
        <v>37</v>
      </c>
      <c r="D15" s="74"/>
      <c r="E15" s="74"/>
      <c r="F15" s="116"/>
      <c r="G15" s="127"/>
      <c r="H15" s="139"/>
      <c r="I15" s="145"/>
      <c r="J15" s="146"/>
      <c r="K15" s="11"/>
    </row>
    <row r="16" spans="1:11">
      <c r="A16" s="72"/>
      <c r="B16" s="73" t="s">
        <v>46</v>
      </c>
      <c r="C16" s="74" t="s">
        <v>37</v>
      </c>
      <c r="D16" s="74"/>
      <c r="E16" s="74"/>
      <c r="F16" s="116"/>
      <c r="G16" s="128"/>
      <c r="H16" s="139"/>
      <c r="I16" s="119"/>
      <c r="J16" s="147">
        <f>H16-G16</f>
        <v>0</v>
      </c>
      <c r="K16" s="11"/>
    </row>
    <row r="17" spans="1:11">
      <c r="A17" s="72"/>
      <c r="B17" s="73" t="s">
        <v>45</v>
      </c>
      <c r="C17" s="74" t="s">
        <v>37</v>
      </c>
      <c r="D17" s="74"/>
      <c r="E17" s="74"/>
      <c r="F17" s="116"/>
      <c r="G17" s="128"/>
      <c r="H17" s="139"/>
      <c r="I17" s="119"/>
      <c r="J17" s="148"/>
      <c r="K17" s="11"/>
    </row>
    <row r="18" spans="1:11">
      <c r="A18" s="72"/>
      <c r="B18" s="73" t="s">
        <v>139</v>
      </c>
      <c r="C18" s="74" t="s">
        <v>37</v>
      </c>
      <c r="D18" s="74">
        <v>1490.03</v>
      </c>
      <c r="E18" s="74">
        <v>1462.3</v>
      </c>
      <c r="F18" s="117">
        <v>1527.78</v>
      </c>
      <c r="G18" s="128">
        <v>1655.81</v>
      </c>
      <c r="H18" s="63">
        <v>1582.41</v>
      </c>
      <c r="I18" s="119"/>
      <c r="J18" s="146"/>
      <c r="K18" s="11"/>
    </row>
    <row r="19" spans="1:11">
      <c r="A19" s="75"/>
      <c r="B19" s="73" t="s">
        <v>140</v>
      </c>
      <c r="C19" s="74" t="s">
        <v>37</v>
      </c>
      <c r="D19" s="74"/>
      <c r="E19" s="74"/>
      <c r="F19" s="118"/>
      <c r="G19" s="129"/>
      <c r="H19" s="135"/>
      <c r="I19" s="118"/>
      <c r="J19" s="148"/>
      <c r="K19" s="11"/>
    </row>
    <row r="20" spans="1:11">
      <c r="A20" s="76" t="s">
        <v>36</v>
      </c>
      <c r="B20" s="77" t="s">
        <v>66</v>
      </c>
      <c r="C20" s="78" t="s">
        <v>37</v>
      </c>
      <c r="D20" s="78">
        <v>48.7</v>
      </c>
      <c r="E20" s="78">
        <v>48.7</v>
      </c>
      <c r="F20" s="117">
        <v>48.7</v>
      </c>
      <c r="G20" s="128">
        <v>36.92</v>
      </c>
      <c r="H20" s="63">
        <v>48.7</v>
      </c>
      <c r="I20" s="119"/>
      <c r="J20" s="147">
        <f t="shared" ref="J20:J82" si="0">H20-G20</f>
        <v>11.780000000000001</v>
      </c>
      <c r="K20" s="11"/>
    </row>
    <row r="21" spans="1:11">
      <c r="A21" s="75"/>
      <c r="B21" s="73" t="s">
        <v>124</v>
      </c>
      <c r="C21" s="78" t="s">
        <v>59</v>
      </c>
      <c r="D21" s="104">
        <f>D20/D13*100</f>
        <v>3.2683905693173969</v>
      </c>
      <c r="E21" s="104">
        <f>E20/E13*100</f>
        <v>3.3303699651234355</v>
      </c>
      <c r="F21" s="119">
        <f>F20/F13*100</f>
        <v>3.1876317270811243</v>
      </c>
      <c r="G21" s="128">
        <f>G20/G13*100</f>
        <v>2.2297244249038237</v>
      </c>
      <c r="H21" s="140">
        <f>H20/H13*100</f>
        <v>3.0775841912020274</v>
      </c>
      <c r="I21" s="119"/>
      <c r="J21" s="147">
        <f t="shared" si="0"/>
        <v>0.8478597662982037</v>
      </c>
      <c r="K21" s="11"/>
    </row>
    <row r="22" spans="1:11" ht="25.5">
      <c r="A22" s="79" t="s">
        <v>43</v>
      </c>
      <c r="B22" s="77" t="s">
        <v>84</v>
      </c>
      <c r="C22" s="78" t="s">
        <v>37</v>
      </c>
      <c r="D22" s="78">
        <f>D13-D20</f>
        <v>1441.33</v>
      </c>
      <c r="E22" s="78">
        <v>1413.6</v>
      </c>
      <c r="F22" s="120">
        <f>F13-F20</f>
        <v>1479.08</v>
      </c>
      <c r="G22" s="128">
        <f>G13-G20</f>
        <v>1618.8899999999999</v>
      </c>
      <c r="H22" s="110">
        <f>H13-H20</f>
        <v>1533.71</v>
      </c>
      <c r="I22" s="119"/>
      <c r="J22" s="147">
        <f t="shared" si="0"/>
        <v>-85.179999999999836</v>
      </c>
      <c r="K22" s="11"/>
    </row>
    <row r="23" spans="1:11">
      <c r="A23" s="79" t="s">
        <v>38</v>
      </c>
      <c r="B23" s="77" t="s">
        <v>81</v>
      </c>
      <c r="C23" s="78" t="s">
        <v>37</v>
      </c>
      <c r="D23" s="78"/>
      <c r="E23" s="78"/>
      <c r="F23" s="117"/>
      <c r="G23" s="128"/>
      <c r="H23" s="63"/>
      <c r="I23" s="119"/>
      <c r="J23" s="147">
        <f t="shared" si="0"/>
        <v>0</v>
      </c>
      <c r="K23" s="11"/>
    </row>
    <row r="24" spans="1:11">
      <c r="A24" s="76" t="s">
        <v>39</v>
      </c>
      <c r="B24" s="77" t="s">
        <v>67</v>
      </c>
      <c r="C24" s="78" t="s">
        <v>37</v>
      </c>
      <c r="D24" s="78">
        <v>125</v>
      </c>
      <c r="E24" s="78">
        <v>125</v>
      </c>
      <c r="F24" s="117">
        <v>162.69</v>
      </c>
      <c r="G24" s="128">
        <v>177.3</v>
      </c>
      <c r="H24" s="63">
        <v>79.64</v>
      </c>
      <c r="I24" s="119"/>
      <c r="J24" s="147">
        <f t="shared" si="0"/>
        <v>-97.660000000000011</v>
      </c>
      <c r="K24" s="11"/>
    </row>
    <row r="25" spans="1:11">
      <c r="A25" s="75"/>
      <c r="B25" s="73" t="s">
        <v>124</v>
      </c>
      <c r="C25" s="78" t="s">
        <v>59</v>
      </c>
      <c r="D25" s="104">
        <f>D24/D22*100</f>
        <v>8.6725454961736741</v>
      </c>
      <c r="E25" s="104">
        <f>E24/E22*100</f>
        <v>8.8426711941143186</v>
      </c>
      <c r="F25" s="119">
        <f>F24/F22*100</f>
        <v>10.999405035562647</v>
      </c>
      <c r="G25" s="128">
        <f>G24/G22*100</f>
        <v>10.951948557344849</v>
      </c>
      <c r="H25" s="140">
        <f>H24/H22*100</f>
        <v>5.1926374607976733</v>
      </c>
      <c r="I25" s="119"/>
      <c r="J25" s="147">
        <f t="shared" si="0"/>
        <v>-5.7593110965471759</v>
      </c>
      <c r="K25" s="11"/>
    </row>
    <row r="26" spans="1:11" ht="25.5">
      <c r="A26" s="80" t="s">
        <v>40</v>
      </c>
      <c r="B26" s="81" t="s">
        <v>104</v>
      </c>
      <c r="C26" s="65" t="s">
        <v>37</v>
      </c>
      <c r="D26" s="65">
        <f>D22-D24</f>
        <v>1316.33</v>
      </c>
      <c r="E26" s="65">
        <v>1288.5999999999999</v>
      </c>
      <c r="F26" s="111">
        <f>F22+F23-F24</f>
        <v>1316.3899999999999</v>
      </c>
      <c r="G26" s="111">
        <f>G30+G37+G38+G33</f>
        <v>1441.63</v>
      </c>
      <c r="H26" s="111">
        <f>H30+H37+H38+H33</f>
        <v>1454.0700000000002</v>
      </c>
      <c r="I26" s="135">
        <f>I30+I33+I37+I38</f>
        <v>99.999999999999986</v>
      </c>
      <c r="J26" s="149">
        <f t="shared" si="0"/>
        <v>12.440000000000055</v>
      </c>
      <c r="K26" s="11"/>
    </row>
    <row r="27" spans="1:11">
      <c r="A27" s="82"/>
      <c r="B27" s="83" t="s">
        <v>35</v>
      </c>
      <c r="C27" s="78"/>
      <c r="D27" s="78"/>
      <c r="E27" s="78"/>
      <c r="F27" s="119"/>
      <c r="G27" s="128"/>
      <c r="H27" s="140"/>
      <c r="I27" s="119"/>
      <c r="J27" s="147">
        <f t="shared" si="0"/>
        <v>0</v>
      </c>
      <c r="K27" s="11"/>
    </row>
    <row r="28" spans="1:11">
      <c r="A28" s="82"/>
      <c r="B28" s="84" t="s">
        <v>141</v>
      </c>
      <c r="C28" s="74" t="s">
        <v>37</v>
      </c>
      <c r="D28" s="74"/>
      <c r="E28" s="74"/>
      <c r="F28" s="120"/>
      <c r="G28" s="128"/>
      <c r="H28" s="110"/>
      <c r="I28" s="119"/>
      <c r="J28" s="147">
        <f t="shared" si="0"/>
        <v>0</v>
      </c>
      <c r="K28" s="11"/>
    </row>
    <row r="29" spans="1:11">
      <c r="A29" s="82"/>
      <c r="B29" s="83" t="s">
        <v>105</v>
      </c>
      <c r="C29" s="74" t="s">
        <v>37</v>
      </c>
      <c r="D29" s="74"/>
      <c r="E29" s="74"/>
      <c r="F29" s="117"/>
      <c r="G29" s="128"/>
      <c r="H29" s="63"/>
      <c r="I29" s="119"/>
      <c r="J29" s="147">
        <f t="shared" si="0"/>
        <v>0</v>
      </c>
      <c r="K29" s="11"/>
    </row>
    <row r="30" spans="1:11">
      <c r="A30" s="85" t="s">
        <v>41</v>
      </c>
      <c r="B30" s="73" t="s">
        <v>142</v>
      </c>
      <c r="C30" s="74" t="s">
        <v>37</v>
      </c>
      <c r="D30" s="74">
        <v>227.43</v>
      </c>
      <c r="E30" s="74">
        <v>215.4</v>
      </c>
      <c r="F30" s="120">
        <v>227.43</v>
      </c>
      <c r="G30" s="128">
        <v>352.63</v>
      </c>
      <c r="H30" s="110">
        <v>352.63</v>
      </c>
      <c r="I30" s="119">
        <f>H30/H26*100</f>
        <v>24.251239623952074</v>
      </c>
      <c r="J30" s="147">
        <f t="shared" si="0"/>
        <v>0</v>
      </c>
      <c r="K30" s="11"/>
    </row>
    <row r="31" spans="1:11">
      <c r="A31" s="85"/>
      <c r="B31" s="73" t="s">
        <v>121</v>
      </c>
      <c r="C31" s="74" t="s">
        <v>37</v>
      </c>
      <c r="D31" s="74">
        <v>227.43</v>
      </c>
      <c r="E31" s="74">
        <v>215.4</v>
      </c>
      <c r="F31" s="120">
        <v>227.43</v>
      </c>
      <c r="G31" s="128">
        <v>352.63</v>
      </c>
      <c r="H31" s="110">
        <v>352.63</v>
      </c>
      <c r="I31" s="119"/>
      <c r="J31" s="147">
        <f t="shared" si="0"/>
        <v>0</v>
      </c>
      <c r="K31" s="11"/>
    </row>
    <row r="32" spans="1:11">
      <c r="A32" s="85"/>
      <c r="B32" s="73" t="s">
        <v>122</v>
      </c>
      <c r="C32" s="74" t="s">
        <v>37</v>
      </c>
      <c r="D32" s="74"/>
      <c r="E32" s="74"/>
      <c r="F32" s="120"/>
      <c r="G32" s="128"/>
      <c r="H32" s="110"/>
      <c r="I32" s="119"/>
      <c r="J32" s="147">
        <f t="shared" si="0"/>
        <v>0</v>
      </c>
      <c r="K32" s="11"/>
    </row>
    <row r="33" spans="1:12">
      <c r="A33" s="85" t="s">
        <v>42</v>
      </c>
      <c r="B33" s="73" t="s">
        <v>97</v>
      </c>
      <c r="C33" s="74" t="s">
        <v>37</v>
      </c>
      <c r="D33" s="74">
        <v>1088.9000000000001</v>
      </c>
      <c r="E33" s="74">
        <v>1073.2</v>
      </c>
      <c r="F33" s="117">
        <v>1088.96</v>
      </c>
      <c r="G33" s="128">
        <v>1089</v>
      </c>
      <c r="H33" s="63">
        <v>1088.96</v>
      </c>
      <c r="I33" s="119">
        <f>H33/H26*100</f>
        <v>74.890479825592976</v>
      </c>
      <c r="J33" s="147">
        <f t="shared" si="0"/>
        <v>-3.999999999996362E-2</v>
      </c>
      <c r="K33" s="11"/>
    </row>
    <row r="34" spans="1:12" ht="25.5">
      <c r="A34" s="82" t="s">
        <v>98</v>
      </c>
      <c r="B34" s="73" t="s">
        <v>74</v>
      </c>
      <c r="C34" s="74" t="s">
        <v>37</v>
      </c>
      <c r="D34" s="74">
        <v>1088.9000000000001</v>
      </c>
      <c r="E34" s="74">
        <v>1073.2</v>
      </c>
      <c r="F34" s="117">
        <v>1088.96</v>
      </c>
      <c r="G34" s="128">
        <v>1089</v>
      </c>
      <c r="H34" s="63">
        <v>1088.96</v>
      </c>
      <c r="I34" s="119"/>
      <c r="J34" s="147">
        <f t="shared" si="0"/>
        <v>-3.999999999996362E-2</v>
      </c>
      <c r="K34" s="11"/>
    </row>
    <row r="35" spans="1:12" ht="24.75" customHeight="1">
      <c r="A35" s="82" t="s">
        <v>143</v>
      </c>
      <c r="B35" s="73" t="s">
        <v>73</v>
      </c>
      <c r="C35" s="74" t="s">
        <v>37</v>
      </c>
      <c r="D35" s="74"/>
      <c r="E35" s="74"/>
      <c r="F35" s="117"/>
      <c r="G35" s="128"/>
      <c r="H35" s="63"/>
      <c r="I35" s="119"/>
      <c r="J35" s="147">
        <f t="shared" si="0"/>
        <v>0</v>
      </c>
      <c r="K35" s="11"/>
      <c r="L35" s="66"/>
    </row>
    <row r="36" spans="1:12" ht="25.5">
      <c r="A36" s="82" t="s">
        <v>99</v>
      </c>
      <c r="B36" s="73" t="s">
        <v>85</v>
      </c>
      <c r="C36" s="74" t="s">
        <v>37</v>
      </c>
      <c r="D36" s="74"/>
      <c r="E36" s="74"/>
      <c r="F36" s="117"/>
      <c r="G36" s="128"/>
      <c r="H36" s="63"/>
      <c r="I36" s="119"/>
      <c r="J36" s="147">
        <f t="shared" si="0"/>
        <v>0</v>
      </c>
      <c r="K36" s="11"/>
    </row>
    <row r="37" spans="1:12">
      <c r="A37" s="82" t="s">
        <v>82</v>
      </c>
      <c r="B37" s="73" t="s">
        <v>75</v>
      </c>
      <c r="C37" s="74" t="s">
        <v>37</v>
      </c>
      <c r="D37" s="74"/>
      <c r="E37" s="74"/>
      <c r="F37" s="116"/>
      <c r="G37" s="128"/>
      <c r="H37" s="139">
        <v>12.48</v>
      </c>
      <c r="I37" s="119">
        <f>H37/H26*100</f>
        <v>0.8582805504549299</v>
      </c>
      <c r="J37" s="147">
        <f t="shared" si="0"/>
        <v>12.48</v>
      </c>
      <c r="K37" s="11"/>
    </row>
    <row r="38" spans="1:12">
      <c r="A38" s="82" t="s">
        <v>83</v>
      </c>
      <c r="B38" s="73" t="s">
        <v>68</v>
      </c>
      <c r="C38" s="74" t="s">
        <v>37</v>
      </c>
      <c r="D38" s="74"/>
      <c r="E38" s="74"/>
      <c r="F38" s="116"/>
      <c r="G38" s="128"/>
      <c r="H38" s="139"/>
      <c r="I38" s="119"/>
      <c r="J38" s="147"/>
      <c r="K38" s="11"/>
    </row>
    <row r="39" spans="1:12">
      <c r="A39" s="72" t="s">
        <v>50</v>
      </c>
      <c r="B39" s="77" t="s">
        <v>106</v>
      </c>
      <c r="C39" s="74" t="s">
        <v>77</v>
      </c>
      <c r="D39" s="74"/>
      <c r="E39" s="74"/>
      <c r="F39" s="117"/>
      <c r="G39" s="130"/>
      <c r="H39" s="63"/>
      <c r="I39" s="117"/>
      <c r="J39" s="147"/>
      <c r="K39" s="11"/>
    </row>
    <row r="40" spans="1:12" ht="25.5">
      <c r="A40" s="86"/>
      <c r="B40" s="73" t="s">
        <v>123</v>
      </c>
      <c r="C40" s="74" t="s">
        <v>77</v>
      </c>
      <c r="D40" s="74"/>
      <c r="E40" s="74"/>
      <c r="F40" s="117"/>
      <c r="G40" s="130"/>
      <c r="H40" s="63"/>
      <c r="I40" s="117"/>
      <c r="J40" s="147"/>
      <c r="K40" s="11"/>
    </row>
    <row r="41" spans="1:12" ht="39.75" customHeight="1">
      <c r="A41" s="27" t="s">
        <v>51</v>
      </c>
      <c r="B41" s="81" t="s">
        <v>144</v>
      </c>
      <c r="C41" s="63" t="s">
        <v>69</v>
      </c>
      <c r="D41" s="110">
        <f>D45++D81+D95+D99+D105+D106+D119+D120+D121+D122+D123+D124+D125+D126+D127+D128+D129+D43</f>
        <v>5154.7773130199994</v>
      </c>
      <c r="E41" s="110">
        <f>E45++E81+E95+E99+E105+E106+E119+E120+E121+E122+E123+E124+E125+E126+E127+E128+E129+E43</f>
        <v>5482.0369939999991</v>
      </c>
      <c r="F41" s="110">
        <f>F45++F81+F95+F99+F105+F106+F119+F120+F121+F122+F123+F124+F125+F126+F127+F128+F129+F43</f>
        <v>5198.4938675151998</v>
      </c>
      <c r="G41" s="135">
        <f>G45+G81+G99+G106+G119+G120+G122+G123+G125+G43+G124+G126+G127+G129</f>
        <v>7256.7355498575998</v>
      </c>
      <c r="H41" s="111">
        <f>H43+H45+H82+H95+H99+H105+H106+H119+H120+H121+H122+H123+H124+H125+H126+H127+H128+H129+H92+H102</f>
        <v>5729.3332956976001</v>
      </c>
      <c r="I41" s="135">
        <f>I43+I45+I82+I92+I99+I106+I119+I120+I121+I122+I123+I124+I125+I126+I127+I95+I102</f>
        <v>100.00000000000001</v>
      </c>
      <c r="J41" s="149">
        <f t="shared" si="0"/>
        <v>-1527.4022541599998</v>
      </c>
      <c r="K41" s="11"/>
    </row>
    <row r="42" spans="1:12">
      <c r="A42" s="28"/>
      <c r="B42" s="83" t="s">
        <v>35</v>
      </c>
      <c r="C42" s="74"/>
      <c r="D42" s="74"/>
      <c r="E42" s="74"/>
      <c r="F42" s="117"/>
      <c r="G42" s="131"/>
      <c r="H42" s="63"/>
      <c r="I42" s="117"/>
      <c r="J42" s="147"/>
      <c r="K42" s="11"/>
    </row>
    <row r="43" spans="1:12" ht="23.25" customHeight="1">
      <c r="A43" s="29" t="s">
        <v>60</v>
      </c>
      <c r="B43" s="77" t="s">
        <v>145</v>
      </c>
      <c r="C43" s="74" t="s">
        <v>69</v>
      </c>
      <c r="D43" s="74">
        <v>75.58</v>
      </c>
      <c r="E43" s="74">
        <v>128.97999999999999</v>
      </c>
      <c r="F43" s="122">
        <v>24.22</v>
      </c>
      <c r="G43" s="129">
        <v>688.1</v>
      </c>
      <c r="H43" s="111">
        <v>122.86</v>
      </c>
      <c r="I43" s="118">
        <f>H43/H41*100</f>
        <v>2.1444030859971228</v>
      </c>
      <c r="J43" s="147">
        <f t="shared" si="0"/>
        <v>-565.24</v>
      </c>
      <c r="K43" s="11" t="s">
        <v>218</v>
      </c>
      <c r="L43" s="11"/>
    </row>
    <row r="44" spans="1:12" ht="12" customHeight="1">
      <c r="A44" s="30"/>
      <c r="B44" s="73"/>
      <c r="C44" s="74"/>
      <c r="D44" s="74"/>
      <c r="E44" s="74"/>
      <c r="F44" s="119"/>
      <c r="G44" s="130"/>
      <c r="H44" s="140"/>
      <c r="I44" s="119"/>
      <c r="J44" s="147"/>
      <c r="K44" s="11"/>
    </row>
    <row r="45" spans="1:12" ht="12.75" customHeight="1">
      <c r="A45" s="31" t="s">
        <v>61</v>
      </c>
      <c r="B45" s="77" t="s">
        <v>146</v>
      </c>
      <c r="C45" s="78" t="s">
        <v>69</v>
      </c>
      <c r="D45" s="104">
        <f>D67</f>
        <v>2593.2730000000001</v>
      </c>
      <c r="E45" s="104">
        <f>E67</f>
        <v>2730.3415</v>
      </c>
      <c r="F45" s="122">
        <f>F67</f>
        <v>2388.0771</v>
      </c>
      <c r="G45" s="132">
        <f>G67</f>
        <v>3127.3674999999998</v>
      </c>
      <c r="H45" s="111">
        <f>H67</f>
        <v>2551.7231999999999</v>
      </c>
      <c r="I45" s="118">
        <f>H45/H41*100</f>
        <v>44.537873227172824</v>
      </c>
      <c r="J45" s="147">
        <f t="shared" si="0"/>
        <v>-575.64429999999993</v>
      </c>
      <c r="K45" s="11"/>
    </row>
    <row r="46" spans="1:12">
      <c r="A46" s="25" t="s">
        <v>125</v>
      </c>
      <c r="B46" s="77" t="s">
        <v>49</v>
      </c>
      <c r="C46" s="78" t="s">
        <v>69</v>
      </c>
      <c r="D46" s="78"/>
      <c r="E46" s="78"/>
      <c r="F46" s="120"/>
      <c r="G46" s="132"/>
      <c r="H46" s="110"/>
      <c r="I46" s="119"/>
      <c r="J46" s="147"/>
      <c r="K46" s="11"/>
    </row>
    <row r="47" spans="1:12" ht="22.5" customHeight="1">
      <c r="A47" s="21"/>
      <c r="B47" s="73" t="s">
        <v>147</v>
      </c>
      <c r="C47" s="87" t="s">
        <v>148</v>
      </c>
      <c r="D47" s="87"/>
      <c r="E47" s="87"/>
      <c r="F47" s="120"/>
      <c r="G47" s="128"/>
      <c r="H47" s="110"/>
      <c r="I47" s="119"/>
      <c r="J47" s="147"/>
      <c r="K47" s="11"/>
    </row>
    <row r="48" spans="1:12" ht="22.5" customHeight="1">
      <c r="A48" s="21"/>
      <c r="B48" s="73" t="s">
        <v>149</v>
      </c>
      <c r="C48" s="87"/>
      <c r="D48" s="87"/>
      <c r="E48" s="87"/>
      <c r="F48" s="120"/>
      <c r="G48" s="128"/>
      <c r="H48" s="110"/>
      <c r="I48" s="119"/>
      <c r="J48" s="147"/>
      <c r="K48" s="11"/>
    </row>
    <row r="49" spans="1:14" ht="15.75" customHeight="1">
      <c r="A49" s="21"/>
      <c r="B49" s="73" t="s">
        <v>86</v>
      </c>
      <c r="C49" s="74" t="s">
        <v>89</v>
      </c>
      <c r="D49" s="74"/>
      <c r="E49" s="74"/>
      <c r="F49" s="119"/>
      <c r="G49" s="130"/>
      <c r="H49" s="140"/>
      <c r="I49" s="119"/>
      <c r="J49" s="147"/>
      <c r="K49" s="11"/>
    </row>
    <row r="50" spans="1:14" ht="22.5" customHeight="1">
      <c r="A50" s="21"/>
      <c r="B50" s="73" t="s">
        <v>150</v>
      </c>
      <c r="C50" s="74"/>
      <c r="D50" s="74"/>
      <c r="E50" s="74"/>
      <c r="F50" s="116"/>
      <c r="G50" s="130"/>
      <c r="H50" s="139"/>
      <c r="I50" s="119"/>
      <c r="J50" s="147"/>
      <c r="K50" s="11"/>
    </row>
    <row r="51" spans="1:14">
      <c r="A51" s="21"/>
      <c r="B51" s="73" t="s">
        <v>87</v>
      </c>
      <c r="C51" s="74" t="s">
        <v>77</v>
      </c>
      <c r="D51" s="74"/>
      <c r="E51" s="74"/>
      <c r="F51" s="119"/>
      <c r="G51" s="130"/>
      <c r="H51" s="140"/>
      <c r="I51" s="119"/>
      <c r="J51" s="147"/>
      <c r="K51" s="11"/>
    </row>
    <row r="52" spans="1:14">
      <c r="A52" s="21"/>
      <c r="B52" s="73" t="s">
        <v>151</v>
      </c>
      <c r="C52" s="74" t="s">
        <v>56</v>
      </c>
      <c r="D52" s="74"/>
      <c r="E52" s="74"/>
      <c r="F52" s="119"/>
      <c r="G52" s="130"/>
      <c r="H52" s="140"/>
      <c r="I52" s="119"/>
      <c r="J52" s="147"/>
      <c r="K52" s="11"/>
    </row>
    <row r="53" spans="1:14">
      <c r="A53" s="32" t="s">
        <v>126</v>
      </c>
      <c r="B53" s="77" t="s">
        <v>135</v>
      </c>
      <c r="C53" s="78" t="s">
        <v>69</v>
      </c>
      <c r="D53" s="78"/>
      <c r="E53" s="78"/>
      <c r="F53" s="122"/>
      <c r="G53" s="132"/>
      <c r="H53" s="111"/>
      <c r="I53" s="118"/>
      <c r="J53" s="147"/>
      <c r="K53" s="11"/>
    </row>
    <row r="54" spans="1:14" ht="25.5" customHeight="1">
      <c r="A54" s="33"/>
      <c r="B54" s="73" t="s">
        <v>147</v>
      </c>
      <c r="C54" s="87" t="s">
        <v>88</v>
      </c>
      <c r="D54" s="87"/>
      <c r="E54" s="87"/>
      <c r="F54" s="120"/>
      <c r="G54" s="128"/>
      <c r="H54" s="110"/>
      <c r="I54" s="119"/>
      <c r="J54" s="147"/>
      <c r="K54" s="11"/>
    </row>
    <row r="55" spans="1:14" ht="21.75" customHeight="1">
      <c r="A55" s="34"/>
      <c r="B55" s="73" t="s">
        <v>149</v>
      </c>
      <c r="C55" s="87" t="s">
        <v>88</v>
      </c>
      <c r="D55" s="87"/>
      <c r="E55" s="87"/>
      <c r="F55" s="120"/>
      <c r="G55" s="128"/>
      <c r="H55" s="110"/>
      <c r="I55" s="119"/>
      <c r="J55" s="147"/>
      <c r="K55" s="11"/>
    </row>
    <row r="56" spans="1:14" ht="15" customHeight="1">
      <c r="A56" s="35"/>
      <c r="B56" s="73" t="s">
        <v>152</v>
      </c>
      <c r="C56" s="74" t="s">
        <v>89</v>
      </c>
      <c r="D56" s="74"/>
      <c r="E56" s="74"/>
      <c r="F56" s="119"/>
      <c r="G56" s="128"/>
      <c r="H56" s="140"/>
      <c r="I56" s="119"/>
      <c r="J56" s="147"/>
      <c r="K56" s="11"/>
    </row>
    <row r="57" spans="1:14" ht="23.25" customHeight="1">
      <c r="A57" s="36"/>
      <c r="B57" s="73" t="s">
        <v>150</v>
      </c>
      <c r="C57" s="74"/>
      <c r="D57" s="74"/>
      <c r="E57" s="74"/>
      <c r="F57" s="116"/>
      <c r="G57" s="134"/>
      <c r="H57" s="139"/>
      <c r="I57" s="119"/>
      <c r="J57" s="147"/>
      <c r="K57" s="11"/>
    </row>
    <row r="58" spans="1:14">
      <c r="A58" s="37"/>
      <c r="B58" s="73" t="s">
        <v>87</v>
      </c>
      <c r="C58" s="74" t="s">
        <v>47</v>
      </c>
      <c r="D58" s="74"/>
      <c r="E58" s="74"/>
      <c r="F58" s="120"/>
      <c r="G58" s="130"/>
      <c r="H58" s="110"/>
      <c r="I58" s="119"/>
      <c r="J58" s="147"/>
      <c r="K58" s="11"/>
    </row>
    <row r="59" spans="1:14">
      <c r="A59" s="38"/>
      <c r="B59" s="73" t="s">
        <v>153</v>
      </c>
      <c r="C59" s="74" t="s">
        <v>56</v>
      </c>
      <c r="D59" s="74"/>
      <c r="E59" s="74"/>
      <c r="F59" s="120"/>
      <c r="G59" s="128"/>
      <c r="H59" s="110"/>
      <c r="I59" s="117"/>
      <c r="J59" s="147"/>
      <c r="K59" s="11"/>
    </row>
    <row r="60" spans="1:14" ht="12.75" customHeight="1">
      <c r="A60" s="39" t="s">
        <v>127</v>
      </c>
      <c r="B60" s="77" t="s">
        <v>48</v>
      </c>
      <c r="C60" s="78" t="s">
        <v>69</v>
      </c>
      <c r="D60" s="78"/>
      <c r="E60" s="78"/>
      <c r="F60" s="118"/>
      <c r="G60" s="132"/>
      <c r="H60" s="135"/>
      <c r="I60" s="118"/>
      <c r="J60" s="147"/>
      <c r="K60" s="11"/>
      <c r="N60" s="64"/>
    </row>
    <row r="61" spans="1:14" ht="21.75" customHeight="1">
      <c r="A61" s="38"/>
      <c r="B61" s="73" t="s">
        <v>147</v>
      </c>
      <c r="C61" s="87" t="s">
        <v>88</v>
      </c>
      <c r="D61" s="87"/>
      <c r="E61" s="87"/>
      <c r="F61" s="120"/>
      <c r="G61" s="128"/>
      <c r="H61" s="110"/>
      <c r="I61" s="117"/>
      <c r="J61" s="147"/>
      <c r="K61" s="11"/>
    </row>
    <row r="62" spans="1:14" ht="21.75" customHeight="1">
      <c r="A62" s="38"/>
      <c r="B62" s="73" t="s">
        <v>149</v>
      </c>
      <c r="C62" s="87"/>
      <c r="D62" s="87"/>
      <c r="E62" s="87"/>
      <c r="F62" s="120"/>
      <c r="G62" s="128"/>
      <c r="H62" s="110"/>
      <c r="I62" s="117"/>
      <c r="J62" s="147"/>
      <c r="K62" s="11"/>
    </row>
    <row r="63" spans="1:14">
      <c r="A63" s="38"/>
      <c r="B63" s="73" t="s">
        <v>152</v>
      </c>
      <c r="C63" s="74" t="s">
        <v>89</v>
      </c>
      <c r="D63" s="74"/>
      <c r="E63" s="74"/>
      <c r="F63" s="119"/>
      <c r="G63" s="130"/>
      <c r="H63" s="140"/>
      <c r="I63" s="119"/>
      <c r="J63" s="147"/>
      <c r="K63" s="11"/>
    </row>
    <row r="64" spans="1:14" ht="24.75" customHeight="1">
      <c r="A64" s="38"/>
      <c r="B64" s="73" t="s">
        <v>150</v>
      </c>
      <c r="C64" s="74"/>
      <c r="D64" s="74"/>
      <c r="E64" s="74"/>
      <c r="F64" s="116"/>
      <c r="G64" s="134"/>
      <c r="H64" s="139"/>
      <c r="I64" s="119"/>
      <c r="J64" s="147"/>
      <c r="K64" s="11"/>
    </row>
    <row r="65" spans="1:11">
      <c r="A65" s="38"/>
      <c r="B65" s="73" t="s">
        <v>154</v>
      </c>
      <c r="C65" s="74" t="s">
        <v>47</v>
      </c>
      <c r="D65" s="74"/>
      <c r="E65" s="74"/>
      <c r="F65" s="119"/>
      <c r="G65" s="130"/>
      <c r="H65" s="110"/>
      <c r="I65" s="119"/>
      <c r="J65" s="147"/>
      <c r="K65" s="11"/>
    </row>
    <row r="66" spans="1:11" ht="15" customHeight="1">
      <c r="A66" s="30"/>
      <c r="B66" s="73" t="s">
        <v>70</v>
      </c>
      <c r="C66" s="74" t="s">
        <v>56</v>
      </c>
      <c r="D66" s="74"/>
      <c r="E66" s="74"/>
      <c r="F66" s="117"/>
      <c r="G66" s="131"/>
      <c r="H66" s="63"/>
      <c r="I66" s="117"/>
      <c r="J66" s="147"/>
      <c r="K66" s="11"/>
    </row>
    <row r="67" spans="1:11" ht="15.75" customHeight="1">
      <c r="A67" s="40" t="s">
        <v>128</v>
      </c>
      <c r="B67" s="77" t="s">
        <v>155</v>
      </c>
      <c r="C67" s="78" t="s">
        <v>69</v>
      </c>
      <c r="D67" s="104">
        <f>D72*D73/1000</f>
        <v>2593.2730000000001</v>
      </c>
      <c r="E67" s="104">
        <f>E72*E73/1000</f>
        <v>2730.3415</v>
      </c>
      <c r="F67" s="122">
        <f>F72*F73/1000</f>
        <v>2388.0771</v>
      </c>
      <c r="G67" s="132">
        <f>G72*G73/1000</f>
        <v>3127.3674999999998</v>
      </c>
      <c r="H67" s="111">
        <f>H72*H73/1000</f>
        <v>2551.7231999999999</v>
      </c>
      <c r="I67" s="118"/>
      <c r="J67" s="147"/>
      <c r="K67" s="11"/>
    </row>
    <row r="68" spans="1:11" ht="25.5">
      <c r="A68" s="41"/>
      <c r="B68" s="73" t="s">
        <v>147</v>
      </c>
      <c r="C68" s="74" t="s">
        <v>88</v>
      </c>
      <c r="D68" s="74">
        <v>235.67</v>
      </c>
      <c r="E68" s="74"/>
      <c r="F68" s="121">
        <v>235.87</v>
      </c>
      <c r="G68" s="133">
        <v>248.56</v>
      </c>
      <c r="H68" s="65">
        <v>236.11</v>
      </c>
      <c r="I68" s="121"/>
      <c r="J68" s="147"/>
      <c r="K68" s="11"/>
    </row>
    <row r="69" spans="1:11" ht="25.5">
      <c r="A69" s="20"/>
      <c r="B69" s="73" t="s">
        <v>149</v>
      </c>
      <c r="C69" s="74" t="s">
        <v>88</v>
      </c>
      <c r="D69" s="74"/>
      <c r="E69" s="74"/>
      <c r="F69" s="121"/>
      <c r="G69" s="133"/>
      <c r="H69" s="65">
        <v>243.61</v>
      </c>
      <c r="I69" s="121"/>
      <c r="J69" s="147"/>
      <c r="K69" s="11"/>
    </row>
    <row r="70" spans="1:11">
      <c r="A70" s="33"/>
      <c r="B70" s="73" t="s">
        <v>152</v>
      </c>
      <c r="C70" s="74" t="s">
        <v>89</v>
      </c>
      <c r="D70" s="74">
        <v>351.2</v>
      </c>
      <c r="E70" s="74"/>
      <c r="F70" s="117">
        <v>360.4</v>
      </c>
      <c r="G70" s="131">
        <v>369.3</v>
      </c>
      <c r="H70" s="63">
        <v>373.6</v>
      </c>
      <c r="I70" s="117"/>
      <c r="J70" s="147"/>
      <c r="K70" s="11"/>
    </row>
    <row r="71" spans="1:11" ht="24.75" customHeight="1">
      <c r="A71" s="33"/>
      <c r="B71" s="73" t="s">
        <v>150</v>
      </c>
      <c r="C71" s="74"/>
      <c r="D71" s="74"/>
      <c r="E71" s="74"/>
      <c r="F71" s="117"/>
      <c r="G71" s="131"/>
      <c r="H71" s="63">
        <v>0.19639999999999999</v>
      </c>
      <c r="I71" s="117"/>
      <c r="J71" s="147"/>
      <c r="K71" s="11"/>
    </row>
    <row r="72" spans="1:11" ht="15" customHeight="1">
      <c r="A72" s="33"/>
      <c r="B72" s="73" t="s">
        <v>87</v>
      </c>
      <c r="C72" s="74" t="s">
        <v>77</v>
      </c>
      <c r="D72" s="74">
        <v>1646</v>
      </c>
      <c r="E72" s="74">
        <v>1733</v>
      </c>
      <c r="F72" s="117">
        <v>1689</v>
      </c>
      <c r="G72" s="131">
        <v>1985</v>
      </c>
      <c r="H72" s="63">
        <v>1902</v>
      </c>
      <c r="I72" s="117"/>
      <c r="J72" s="147"/>
      <c r="K72" s="11"/>
    </row>
    <row r="73" spans="1:11" ht="12.75" customHeight="1">
      <c r="A73" s="33"/>
      <c r="B73" s="73" t="s">
        <v>78</v>
      </c>
      <c r="C73" s="74" t="s">
        <v>56</v>
      </c>
      <c r="D73" s="74">
        <v>1575.5</v>
      </c>
      <c r="E73" s="74">
        <v>1575.5</v>
      </c>
      <c r="F73" s="117">
        <v>1413.9</v>
      </c>
      <c r="G73" s="131">
        <v>1575.5</v>
      </c>
      <c r="H73" s="63">
        <v>1341.6</v>
      </c>
      <c r="I73" s="117"/>
      <c r="J73" s="147"/>
      <c r="K73" s="11" t="s">
        <v>219</v>
      </c>
    </row>
    <row r="74" spans="1:11">
      <c r="A74" s="25" t="s">
        <v>129</v>
      </c>
      <c r="B74" s="77" t="s">
        <v>140</v>
      </c>
      <c r="C74" s="78" t="s">
        <v>69</v>
      </c>
      <c r="D74" s="78"/>
      <c r="E74" s="78"/>
      <c r="F74" s="118"/>
      <c r="G74" s="132"/>
      <c r="H74" s="135"/>
      <c r="I74" s="118"/>
      <c r="J74" s="147"/>
      <c r="K74" s="11" t="s">
        <v>220</v>
      </c>
    </row>
    <row r="75" spans="1:11" ht="25.5">
      <c r="A75" s="33"/>
      <c r="B75" s="73" t="s">
        <v>147</v>
      </c>
      <c r="C75" s="74" t="s">
        <v>156</v>
      </c>
      <c r="D75" s="74"/>
      <c r="E75" s="74"/>
      <c r="F75" s="117"/>
      <c r="G75" s="131"/>
      <c r="H75" s="63"/>
      <c r="I75" s="117"/>
      <c r="J75" s="147"/>
      <c r="K75" s="11"/>
    </row>
    <row r="76" spans="1:11" ht="25.5">
      <c r="A76" s="33"/>
      <c r="B76" s="73" t="s">
        <v>149</v>
      </c>
      <c r="C76" s="74"/>
      <c r="D76" s="74"/>
      <c r="E76" s="74"/>
      <c r="F76" s="117"/>
      <c r="G76" s="131"/>
      <c r="H76" s="63"/>
      <c r="I76" s="117"/>
      <c r="J76" s="147"/>
      <c r="K76" s="11"/>
    </row>
    <row r="77" spans="1:11" ht="12.75" customHeight="1">
      <c r="A77" s="33"/>
      <c r="B77" s="73" t="s">
        <v>152</v>
      </c>
      <c r="C77" s="74" t="s">
        <v>89</v>
      </c>
      <c r="D77" s="74"/>
      <c r="E77" s="74"/>
      <c r="F77" s="117"/>
      <c r="G77" s="131"/>
      <c r="H77" s="63"/>
      <c r="I77" s="117"/>
      <c r="J77" s="147"/>
      <c r="K77" s="11"/>
    </row>
    <row r="78" spans="1:11" ht="24" customHeight="1">
      <c r="A78" s="33"/>
      <c r="B78" s="73" t="s">
        <v>150</v>
      </c>
      <c r="C78" s="74"/>
      <c r="D78" s="74"/>
      <c r="E78" s="74"/>
      <c r="F78" s="117"/>
      <c r="G78" s="131"/>
      <c r="H78" s="63"/>
      <c r="I78" s="117"/>
      <c r="J78" s="147"/>
      <c r="K78" s="11"/>
    </row>
    <row r="79" spans="1:11" ht="15" customHeight="1">
      <c r="A79" s="33"/>
      <c r="B79" s="73" t="s">
        <v>87</v>
      </c>
      <c r="C79" s="74" t="s">
        <v>47</v>
      </c>
      <c r="D79" s="74"/>
      <c r="E79" s="74"/>
      <c r="F79" s="117"/>
      <c r="G79" s="131"/>
      <c r="H79" s="63"/>
      <c r="I79" s="117"/>
      <c r="J79" s="147"/>
      <c r="K79" s="11"/>
    </row>
    <row r="80" spans="1:11" ht="15.75" customHeight="1">
      <c r="A80" s="33"/>
      <c r="B80" s="73" t="s">
        <v>70</v>
      </c>
      <c r="C80" s="74" t="s">
        <v>56</v>
      </c>
      <c r="D80" s="74"/>
      <c r="E80" s="74"/>
      <c r="F80" s="117"/>
      <c r="G80" s="131"/>
      <c r="H80" s="63"/>
      <c r="I80" s="117"/>
      <c r="J80" s="147"/>
      <c r="K80" s="11"/>
    </row>
    <row r="81" spans="1:11" ht="38.25" customHeight="1">
      <c r="A81" s="42" t="s">
        <v>62</v>
      </c>
      <c r="B81" s="77" t="s">
        <v>157</v>
      </c>
      <c r="C81" s="78" t="s">
        <v>69</v>
      </c>
      <c r="D81" s="105">
        <f>D82</f>
        <v>564.76800000000003</v>
      </c>
      <c r="E81" s="104">
        <f>E82</f>
        <v>761.904</v>
      </c>
      <c r="F81" s="122">
        <f>F82+F92</f>
        <v>605.47199999999998</v>
      </c>
      <c r="G81" s="129">
        <f>G82+G92</f>
        <v>917.18</v>
      </c>
      <c r="H81" s="111">
        <f>H82+H92</f>
        <v>724</v>
      </c>
      <c r="I81" s="118"/>
      <c r="J81" s="147">
        <f t="shared" si="0"/>
        <v>-193.17999999999995</v>
      </c>
      <c r="K81" s="11"/>
    </row>
    <row r="82" spans="1:11" ht="25.5">
      <c r="A82" s="32" t="s">
        <v>158</v>
      </c>
      <c r="B82" s="77" t="s">
        <v>90</v>
      </c>
      <c r="C82" s="78" t="s">
        <v>69</v>
      </c>
      <c r="D82" s="105">
        <f>D83</f>
        <v>564.76800000000003</v>
      </c>
      <c r="E82" s="104">
        <f>E83</f>
        <v>761.904</v>
      </c>
      <c r="F82" s="122">
        <f>F83+F86</f>
        <v>605.47199999999998</v>
      </c>
      <c r="G82" s="129">
        <f>G83+G86</f>
        <v>917.18</v>
      </c>
      <c r="H82" s="111">
        <f>H83+H86</f>
        <v>724</v>
      </c>
      <c r="I82" s="118">
        <f>H82/H41*100</f>
        <v>12.636723378332388</v>
      </c>
      <c r="J82" s="147">
        <f t="shared" si="0"/>
        <v>-193.17999999999995</v>
      </c>
      <c r="K82" s="11"/>
    </row>
    <row r="83" spans="1:11">
      <c r="A83" s="24" t="s">
        <v>159</v>
      </c>
      <c r="B83" s="73" t="s">
        <v>114</v>
      </c>
      <c r="C83" s="74" t="s">
        <v>69</v>
      </c>
      <c r="D83" s="106">
        <f>D84*D85</f>
        <v>564.76800000000003</v>
      </c>
      <c r="E83" s="109">
        <f>E84*E85</f>
        <v>761.904</v>
      </c>
      <c r="F83" s="120">
        <f>F84*F85</f>
        <v>605.47199999999998</v>
      </c>
      <c r="G83" s="128">
        <f>G84*G85</f>
        <v>917.18</v>
      </c>
      <c r="H83" s="110">
        <f>H84*H85</f>
        <v>724</v>
      </c>
      <c r="I83" s="119"/>
      <c r="J83" s="147"/>
      <c r="K83" s="11"/>
    </row>
    <row r="84" spans="1:11">
      <c r="A84" s="35"/>
      <c r="B84" s="73" t="s">
        <v>91</v>
      </c>
      <c r="C84" s="74" t="s">
        <v>160</v>
      </c>
      <c r="D84" s="107">
        <v>31.8</v>
      </c>
      <c r="E84" s="74">
        <v>42.9</v>
      </c>
      <c r="F84" s="120">
        <v>31.8</v>
      </c>
      <c r="G84" s="128">
        <v>37.9</v>
      </c>
      <c r="H84" s="110">
        <v>36.200000000000003</v>
      </c>
      <c r="I84" s="117"/>
      <c r="J84" s="147"/>
      <c r="K84" s="11"/>
    </row>
    <row r="85" spans="1:11">
      <c r="A85" s="41"/>
      <c r="B85" s="73" t="s">
        <v>79</v>
      </c>
      <c r="C85" s="74" t="s">
        <v>56</v>
      </c>
      <c r="D85" s="108">
        <v>17.760000000000002</v>
      </c>
      <c r="E85" s="109">
        <v>17.760000000000002</v>
      </c>
      <c r="F85" s="116">
        <v>19.04</v>
      </c>
      <c r="G85" s="134">
        <v>24.2</v>
      </c>
      <c r="H85" s="139">
        <v>20</v>
      </c>
      <c r="I85" s="119"/>
      <c r="J85" s="147"/>
      <c r="K85" s="11"/>
    </row>
    <row r="86" spans="1:11">
      <c r="A86" s="24" t="s">
        <v>161</v>
      </c>
      <c r="B86" s="73" t="s">
        <v>115</v>
      </c>
      <c r="C86" s="74" t="s">
        <v>69</v>
      </c>
      <c r="D86" s="74"/>
      <c r="E86" s="74"/>
      <c r="F86" s="119"/>
      <c r="G86" s="130"/>
      <c r="H86" s="140"/>
      <c r="I86" s="119"/>
      <c r="J86" s="147"/>
      <c r="K86" s="11"/>
    </row>
    <row r="87" spans="1:11">
      <c r="A87" s="33"/>
      <c r="B87" s="73" t="s">
        <v>92</v>
      </c>
      <c r="C87" s="74" t="s">
        <v>160</v>
      </c>
      <c r="D87" s="74"/>
      <c r="E87" s="74"/>
      <c r="F87" s="117"/>
      <c r="G87" s="131"/>
      <c r="H87" s="63"/>
      <c r="I87" s="117"/>
      <c r="J87" s="147"/>
      <c r="K87" s="11"/>
    </row>
    <row r="88" spans="1:11">
      <c r="A88" s="43"/>
      <c r="B88" s="73" t="s">
        <v>79</v>
      </c>
      <c r="C88" s="74" t="s">
        <v>56</v>
      </c>
      <c r="D88" s="74"/>
      <c r="E88" s="74"/>
      <c r="F88" s="117"/>
      <c r="G88" s="131"/>
      <c r="H88" s="154"/>
      <c r="I88" s="117"/>
      <c r="J88" s="147"/>
      <c r="K88" s="11"/>
    </row>
    <row r="89" spans="1:11" ht="17.25" customHeight="1">
      <c r="A89" s="44" t="s">
        <v>162</v>
      </c>
      <c r="B89" s="73" t="s">
        <v>116</v>
      </c>
      <c r="C89" s="74" t="s">
        <v>69</v>
      </c>
      <c r="D89" s="74"/>
      <c r="E89" s="74"/>
      <c r="F89" s="119"/>
      <c r="G89" s="130"/>
      <c r="H89" s="140"/>
      <c r="I89" s="119"/>
      <c r="J89" s="147"/>
      <c r="K89" s="11"/>
    </row>
    <row r="90" spans="1:11">
      <c r="A90" s="41"/>
      <c r="B90" s="73" t="s">
        <v>93</v>
      </c>
      <c r="C90" s="74" t="s">
        <v>160</v>
      </c>
      <c r="D90" s="74"/>
      <c r="E90" s="74"/>
      <c r="F90" s="119"/>
      <c r="G90" s="130"/>
      <c r="H90" s="140"/>
      <c r="I90" s="119"/>
      <c r="J90" s="147"/>
      <c r="K90" s="11"/>
    </row>
    <row r="91" spans="1:11">
      <c r="A91" s="33"/>
      <c r="B91" s="73" t="s">
        <v>79</v>
      </c>
      <c r="C91" s="74" t="s">
        <v>56</v>
      </c>
      <c r="D91" s="74"/>
      <c r="E91" s="74"/>
      <c r="F91" s="120"/>
      <c r="G91" s="128"/>
      <c r="H91" s="110"/>
      <c r="I91" s="120"/>
      <c r="J91" s="147"/>
      <c r="K91" s="11"/>
    </row>
    <row r="92" spans="1:11">
      <c r="A92" s="25" t="s">
        <v>163</v>
      </c>
      <c r="B92" s="77" t="s">
        <v>80</v>
      </c>
      <c r="C92" s="74" t="s">
        <v>69</v>
      </c>
      <c r="D92" s="74"/>
      <c r="E92" s="74"/>
      <c r="F92" s="118"/>
      <c r="G92" s="132"/>
      <c r="H92" s="135"/>
      <c r="I92" s="118"/>
      <c r="J92" s="147"/>
      <c r="K92" s="11"/>
    </row>
    <row r="93" spans="1:11" ht="15" customHeight="1">
      <c r="A93" s="33"/>
      <c r="B93" s="73" t="s">
        <v>164</v>
      </c>
      <c r="C93" s="74" t="s">
        <v>37</v>
      </c>
      <c r="D93" s="74"/>
      <c r="E93" s="74"/>
      <c r="F93" s="119"/>
      <c r="G93" s="130"/>
      <c r="H93" s="140"/>
      <c r="I93" s="119"/>
      <c r="J93" s="147"/>
      <c r="K93" s="11"/>
    </row>
    <row r="94" spans="1:11">
      <c r="A94" s="33"/>
      <c r="B94" s="73" t="s">
        <v>94</v>
      </c>
      <c r="C94" s="74" t="s">
        <v>56</v>
      </c>
      <c r="D94" s="74"/>
      <c r="E94" s="74"/>
      <c r="F94" s="120"/>
      <c r="G94" s="130"/>
      <c r="H94" s="110"/>
      <c r="I94" s="119"/>
      <c r="J94" s="147"/>
      <c r="K94" s="11"/>
    </row>
    <row r="95" spans="1:11" ht="37.5" customHeight="1">
      <c r="A95" s="25" t="s">
        <v>63</v>
      </c>
      <c r="B95" s="77" t="s">
        <v>203</v>
      </c>
      <c r="C95" s="74" t="s">
        <v>69</v>
      </c>
      <c r="D95" s="74"/>
      <c r="E95" s="74"/>
      <c r="F95" s="122"/>
      <c r="G95" s="129"/>
      <c r="H95" s="111"/>
      <c r="I95" s="118"/>
      <c r="J95" s="147"/>
      <c r="K95" s="11"/>
    </row>
    <row r="96" spans="1:11">
      <c r="A96" s="33"/>
      <c r="B96" s="73" t="s">
        <v>100</v>
      </c>
      <c r="C96" s="74" t="s">
        <v>204</v>
      </c>
      <c r="D96" s="74"/>
      <c r="E96" s="74"/>
      <c r="F96" s="123"/>
      <c r="G96" s="130"/>
      <c r="H96" s="155"/>
      <c r="I96" s="119"/>
      <c r="J96" s="146"/>
      <c r="K96" s="11"/>
    </row>
    <row r="97" spans="1:11">
      <c r="A97" s="33"/>
      <c r="B97" s="73" t="s">
        <v>208</v>
      </c>
      <c r="C97" s="74" t="s">
        <v>209</v>
      </c>
      <c r="D97" s="74"/>
      <c r="E97" s="74"/>
      <c r="F97" s="123"/>
      <c r="G97" s="130"/>
      <c r="H97" s="155"/>
      <c r="I97" s="119"/>
      <c r="J97" s="146"/>
      <c r="K97" s="11"/>
    </row>
    <row r="98" spans="1:11" s="1" customFormat="1" ht="25.5" customHeight="1">
      <c r="A98" s="33"/>
      <c r="B98" s="73" t="s">
        <v>94</v>
      </c>
      <c r="C98" s="87" t="s">
        <v>205</v>
      </c>
      <c r="D98" s="87"/>
      <c r="E98" s="87"/>
      <c r="F98" s="124"/>
      <c r="G98" s="128"/>
      <c r="H98" s="154"/>
      <c r="I98" s="119"/>
      <c r="J98" s="147"/>
      <c r="K98" s="12"/>
    </row>
    <row r="99" spans="1:11">
      <c r="A99" s="31" t="s">
        <v>107</v>
      </c>
      <c r="B99" s="77" t="s">
        <v>214</v>
      </c>
      <c r="C99" s="74" t="s">
        <v>69</v>
      </c>
      <c r="D99" s="104">
        <f>D100*D101/1000</f>
        <v>35.528500000000001</v>
      </c>
      <c r="E99" s="104">
        <f>E100*E101/1000</f>
        <v>36.671950000000002</v>
      </c>
      <c r="F99" s="122">
        <f>F100*F101/1000</f>
        <v>35.679000000000002</v>
      </c>
      <c r="G99" s="129">
        <f>G100*G101/1000</f>
        <v>41.72</v>
      </c>
      <c r="H99" s="111">
        <f>H100*H101/1000</f>
        <v>36.578499999999998</v>
      </c>
      <c r="I99" s="118">
        <f>H99/H41*100</f>
        <v>0.63844252222973918</v>
      </c>
      <c r="J99" s="147">
        <f t="shared" ref="J99:J151" si="1">H99-G99</f>
        <v>-5.1415000000000006</v>
      </c>
      <c r="K99" s="11"/>
    </row>
    <row r="100" spans="1:11" ht="15.75" customHeight="1">
      <c r="A100" s="33"/>
      <c r="B100" s="73" t="s">
        <v>100</v>
      </c>
      <c r="C100" s="74" t="s">
        <v>77</v>
      </c>
      <c r="D100" s="74">
        <v>350</v>
      </c>
      <c r="E100" s="74">
        <v>361.3</v>
      </c>
      <c r="F100" s="119">
        <v>350</v>
      </c>
      <c r="G100" s="130">
        <v>350</v>
      </c>
      <c r="H100" s="140">
        <v>350</v>
      </c>
      <c r="I100" s="119"/>
      <c r="J100" s="146">
        <f t="shared" si="1"/>
        <v>0</v>
      </c>
      <c r="K100" s="11"/>
    </row>
    <row r="101" spans="1:11" ht="15" customHeight="1">
      <c r="A101" s="33"/>
      <c r="B101" s="73" t="s">
        <v>94</v>
      </c>
      <c r="C101" s="74" t="s">
        <v>56</v>
      </c>
      <c r="D101" s="74">
        <v>101.51</v>
      </c>
      <c r="E101" s="109">
        <v>101.5</v>
      </c>
      <c r="F101" s="120">
        <v>101.94</v>
      </c>
      <c r="G101" s="128">
        <v>119.2</v>
      </c>
      <c r="H101" s="110">
        <v>104.51</v>
      </c>
      <c r="I101" s="120"/>
      <c r="J101" s="147">
        <f t="shared" si="1"/>
        <v>-14.689999999999998</v>
      </c>
      <c r="K101" s="11"/>
    </row>
    <row r="102" spans="1:11" ht="15" customHeight="1">
      <c r="A102" s="36"/>
      <c r="B102" s="103" t="s">
        <v>215</v>
      </c>
      <c r="C102" s="74" t="s">
        <v>69</v>
      </c>
      <c r="D102" s="74"/>
      <c r="E102" s="109"/>
      <c r="F102" s="120"/>
      <c r="G102" s="128"/>
      <c r="H102" s="111"/>
      <c r="I102" s="120"/>
      <c r="J102" s="147"/>
      <c r="K102" s="11"/>
    </row>
    <row r="103" spans="1:11" ht="15" customHeight="1">
      <c r="A103" s="36"/>
      <c r="B103" s="73" t="s">
        <v>100</v>
      </c>
      <c r="C103" s="74" t="s">
        <v>77</v>
      </c>
      <c r="D103" s="74"/>
      <c r="E103" s="109"/>
      <c r="F103" s="120"/>
      <c r="G103" s="128"/>
      <c r="H103" s="110"/>
      <c r="I103" s="120"/>
      <c r="J103" s="147"/>
      <c r="K103" s="11"/>
    </row>
    <row r="104" spans="1:11" ht="15" customHeight="1">
      <c r="A104" s="36"/>
      <c r="B104" s="73" t="s">
        <v>94</v>
      </c>
      <c r="C104" s="74" t="s">
        <v>56</v>
      </c>
      <c r="D104" s="74"/>
      <c r="E104" s="109"/>
      <c r="F104" s="120"/>
      <c r="G104" s="128"/>
      <c r="H104" s="110"/>
      <c r="I104" s="120"/>
      <c r="J104" s="147"/>
      <c r="K104" s="11"/>
    </row>
    <row r="105" spans="1:11" ht="39.75" customHeight="1">
      <c r="A105" s="45" t="s">
        <v>108</v>
      </c>
      <c r="B105" s="77" t="s">
        <v>165</v>
      </c>
      <c r="C105" s="74" t="s">
        <v>69</v>
      </c>
      <c r="D105" s="74"/>
      <c r="E105" s="74"/>
      <c r="F105" s="118"/>
      <c r="G105" s="132"/>
      <c r="H105" s="135"/>
      <c r="I105" s="118"/>
      <c r="J105" s="147"/>
      <c r="K105" s="11"/>
    </row>
    <row r="106" spans="1:11" ht="28.5" customHeight="1">
      <c r="A106" s="46" t="s">
        <v>109</v>
      </c>
      <c r="B106" s="77" t="s">
        <v>166</v>
      </c>
      <c r="C106" s="74" t="s">
        <v>56</v>
      </c>
      <c r="D106" s="109">
        <f>D107+D113+D116</f>
        <v>1328.9000100000001</v>
      </c>
      <c r="E106" s="109">
        <f>E107+E113+E116</f>
        <v>1287.972</v>
      </c>
      <c r="F106" s="122">
        <f>F107+F113+F116</f>
        <v>1440.1273176</v>
      </c>
      <c r="G106" s="129">
        <f>G107+G110+G113+G116</f>
        <v>1633.5392088000001</v>
      </c>
      <c r="H106" s="111">
        <f>H107+H113+H116</f>
        <v>1536.6141288000001</v>
      </c>
      <c r="I106" s="118">
        <f>H106/H41*100</f>
        <v>26.820121111716595</v>
      </c>
      <c r="J106" s="147">
        <f t="shared" si="1"/>
        <v>-96.92507999999998</v>
      </c>
      <c r="K106" s="11" t="s">
        <v>217</v>
      </c>
    </row>
    <row r="107" spans="1:11" ht="30" customHeight="1">
      <c r="A107" s="47" t="s">
        <v>130</v>
      </c>
      <c r="B107" s="77" t="s">
        <v>167</v>
      </c>
      <c r="C107" s="74" t="s">
        <v>69</v>
      </c>
      <c r="D107" s="74">
        <f>D108*D109*12/1000</f>
        <v>1260</v>
      </c>
      <c r="E107" s="113">
        <f>E108*E109*12/1000</f>
        <v>1287.972</v>
      </c>
      <c r="F107" s="118">
        <f>F108*F109*12/1000</f>
        <v>1330.56</v>
      </c>
      <c r="G107" s="132">
        <f>G108*G109*12/1000</f>
        <v>1518.384</v>
      </c>
      <c r="H107" s="111">
        <f>H108*H109*12/1000</f>
        <v>1421.45892</v>
      </c>
      <c r="I107" s="118"/>
      <c r="J107" s="147">
        <f t="shared" si="1"/>
        <v>-96.92507999999998</v>
      </c>
      <c r="K107" s="11"/>
    </row>
    <row r="108" spans="1:11" ht="15" customHeight="1">
      <c r="A108" s="24"/>
      <c r="B108" s="73" t="s">
        <v>71</v>
      </c>
      <c r="C108" s="74" t="s">
        <v>58</v>
      </c>
      <c r="D108" s="74">
        <v>7</v>
      </c>
      <c r="E108" s="74">
        <v>7</v>
      </c>
      <c r="F108" s="150">
        <v>7</v>
      </c>
      <c r="G108" s="151">
        <v>7</v>
      </c>
      <c r="H108" s="152">
        <v>7</v>
      </c>
      <c r="I108" s="117"/>
      <c r="J108" s="147">
        <f t="shared" si="1"/>
        <v>0</v>
      </c>
      <c r="K108" s="11"/>
    </row>
    <row r="109" spans="1:11" ht="13.5" customHeight="1">
      <c r="A109" s="26"/>
      <c r="B109" s="73" t="s">
        <v>72</v>
      </c>
      <c r="C109" s="74" t="s">
        <v>56</v>
      </c>
      <c r="D109" s="74">
        <v>15000</v>
      </c>
      <c r="E109" s="74">
        <v>15333</v>
      </c>
      <c r="F109" s="119">
        <v>15840</v>
      </c>
      <c r="G109" s="130">
        <v>18076</v>
      </c>
      <c r="H109" s="140">
        <v>16922.13</v>
      </c>
      <c r="I109" s="119"/>
      <c r="J109" s="147">
        <f t="shared" si="1"/>
        <v>-1153.869999999999</v>
      </c>
      <c r="K109" s="11"/>
    </row>
    <row r="110" spans="1:11" ht="23.25" customHeight="1">
      <c r="A110" s="47" t="s">
        <v>131</v>
      </c>
      <c r="B110" s="77" t="s">
        <v>168</v>
      </c>
      <c r="C110" s="74" t="s">
        <v>69</v>
      </c>
      <c r="D110" s="74"/>
      <c r="E110" s="74"/>
      <c r="F110" s="118"/>
      <c r="G110" s="132"/>
      <c r="H110" s="135"/>
      <c r="I110" s="118"/>
      <c r="J110" s="147"/>
      <c r="K110" s="11"/>
    </row>
    <row r="111" spans="1:11">
      <c r="A111" s="24"/>
      <c r="B111" s="73" t="s">
        <v>71</v>
      </c>
      <c r="C111" s="74" t="s">
        <v>58</v>
      </c>
      <c r="D111" s="74"/>
      <c r="E111" s="74"/>
      <c r="F111" s="117"/>
      <c r="G111" s="131"/>
      <c r="H111" s="63"/>
      <c r="I111" s="117"/>
      <c r="J111" s="147"/>
      <c r="K111" s="11"/>
    </row>
    <row r="112" spans="1:11" ht="17.25" customHeight="1">
      <c r="A112" s="26"/>
      <c r="B112" s="73" t="s">
        <v>72</v>
      </c>
      <c r="C112" s="74" t="s">
        <v>56</v>
      </c>
      <c r="D112" s="74"/>
      <c r="E112" s="74"/>
      <c r="F112" s="119"/>
      <c r="G112" s="130"/>
      <c r="H112" s="140"/>
      <c r="I112" s="119"/>
      <c r="J112" s="147"/>
      <c r="K112" s="11"/>
    </row>
    <row r="113" spans="1:11" ht="23.25" customHeight="1">
      <c r="A113" s="47" t="s">
        <v>132</v>
      </c>
      <c r="B113" s="77" t="s">
        <v>169</v>
      </c>
      <c r="C113" s="74" t="s">
        <v>69</v>
      </c>
      <c r="D113" s="109"/>
      <c r="E113" s="109"/>
      <c r="F113" s="122"/>
      <c r="G113" s="129"/>
      <c r="H113" s="111"/>
      <c r="I113" s="122"/>
      <c r="J113" s="147"/>
      <c r="K113" s="11"/>
    </row>
    <row r="114" spans="1:11" ht="17.25" customHeight="1">
      <c r="A114" s="24"/>
      <c r="B114" s="73" t="s">
        <v>71</v>
      </c>
      <c r="C114" s="74" t="s">
        <v>58</v>
      </c>
      <c r="D114" s="74"/>
      <c r="E114" s="74"/>
      <c r="F114" s="120"/>
      <c r="G114" s="128"/>
      <c r="H114" s="110"/>
      <c r="I114" s="117"/>
      <c r="J114" s="147"/>
      <c r="K114" s="11"/>
    </row>
    <row r="115" spans="1:11" ht="14.25" customHeight="1">
      <c r="A115" s="26"/>
      <c r="B115" s="73" t="s">
        <v>72</v>
      </c>
      <c r="C115" s="74" t="s">
        <v>56</v>
      </c>
      <c r="D115" s="74"/>
      <c r="E115" s="74"/>
      <c r="F115" s="120"/>
      <c r="G115" s="128"/>
      <c r="H115" s="110"/>
      <c r="I115" s="119"/>
      <c r="J115" s="147"/>
      <c r="K115" s="11"/>
    </row>
    <row r="116" spans="1:11" ht="18" customHeight="1">
      <c r="A116" s="47" t="s">
        <v>133</v>
      </c>
      <c r="B116" s="77" t="s">
        <v>170</v>
      </c>
      <c r="C116" s="74" t="s">
        <v>69</v>
      </c>
      <c r="D116" s="109">
        <f>D117*D118*12/1000</f>
        <v>68.900009999999995</v>
      </c>
      <c r="E116" s="109"/>
      <c r="F116" s="122">
        <f>F117*F118*12/1000</f>
        <v>109.56731760000001</v>
      </c>
      <c r="G116" s="129">
        <f>G117*G118*12/1000</f>
        <v>115.15520880000001</v>
      </c>
      <c r="H116" s="111">
        <f>H117*H118*12/1000</f>
        <v>115.15520880000001</v>
      </c>
      <c r="I116" s="118"/>
      <c r="J116" s="147">
        <f t="shared" si="1"/>
        <v>0</v>
      </c>
      <c r="K116" s="11"/>
    </row>
    <row r="117" spans="1:11">
      <c r="A117" s="24"/>
      <c r="B117" s="73" t="s">
        <v>71</v>
      </c>
      <c r="C117" s="74" t="s">
        <v>58</v>
      </c>
      <c r="D117" s="74">
        <v>0.307</v>
      </c>
      <c r="E117" s="74"/>
      <c r="F117" s="116">
        <v>0.307</v>
      </c>
      <c r="G117" s="134">
        <v>0.307</v>
      </c>
      <c r="H117" s="139">
        <v>0.307</v>
      </c>
      <c r="I117" s="117"/>
      <c r="J117" s="147">
        <f t="shared" si="1"/>
        <v>0</v>
      </c>
      <c r="K117" s="11"/>
    </row>
    <row r="118" spans="1:11">
      <c r="A118" s="26"/>
      <c r="B118" s="73" t="s">
        <v>72</v>
      </c>
      <c r="C118" s="74" t="s">
        <v>56</v>
      </c>
      <c r="D118" s="74">
        <v>18702.5</v>
      </c>
      <c r="E118" s="74"/>
      <c r="F118" s="119">
        <v>29741.4</v>
      </c>
      <c r="G118" s="130">
        <v>31258.2</v>
      </c>
      <c r="H118" s="140">
        <v>31258.2</v>
      </c>
      <c r="I118" s="119"/>
      <c r="J118" s="147">
        <f t="shared" si="1"/>
        <v>0</v>
      </c>
      <c r="K118" s="11"/>
    </row>
    <row r="119" spans="1:11" ht="25.5">
      <c r="A119" s="48" t="s">
        <v>110</v>
      </c>
      <c r="B119" s="77" t="s">
        <v>171</v>
      </c>
      <c r="C119" s="78" t="s">
        <v>69</v>
      </c>
      <c r="D119" s="104">
        <f>(D107+D113+D116)*0.302</f>
        <v>401.32780302000003</v>
      </c>
      <c r="E119" s="104">
        <f>(E107+E113+E116)*0.302</f>
        <v>388.96754399999998</v>
      </c>
      <c r="F119" s="122">
        <f>(F107+F113+F116)*0.302</f>
        <v>434.91844991519997</v>
      </c>
      <c r="G119" s="129">
        <f>G106*0.302</f>
        <v>493.32884105760002</v>
      </c>
      <c r="H119" s="111">
        <f>(H107+H113+H116)*0.302</f>
        <v>464.05746689760002</v>
      </c>
      <c r="I119" s="118">
        <f>H119/H41*100</f>
        <v>8.0996765757384104</v>
      </c>
      <c r="J119" s="147">
        <f t="shared" si="1"/>
        <v>-29.271374159999993</v>
      </c>
      <c r="K119" s="11"/>
    </row>
    <row r="120" spans="1:11">
      <c r="A120" s="49" t="s">
        <v>111</v>
      </c>
      <c r="B120" s="77" t="s">
        <v>194</v>
      </c>
      <c r="C120" s="78" t="s">
        <v>69</v>
      </c>
      <c r="D120" s="78">
        <v>137</v>
      </c>
      <c r="E120" s="78">
        <v>113.3</v>
      </c>
      <c r="F120" s="122">
        <v>236.1</v>
      </c>
      <c r="G120" s="129">
        <v>290.7</v>
      </c>
      <c r="H120" s="111">
        <v>290.7</v>
      </c>
      <c r="I120" s="118">
        <f>H120/H41*100</f>
        <v>5.0738887929298686</v>
      </c>
      <c r="J120" s="147">
        <f t="shared" si="1"/>
        <v>0</v>
      </c>
      <c r="K120" s="153"/>
    </row>
    <row r="121" spans="1:11" ht="47.25" customHeight="1">
      <c r="A121" s="39" t="s">
        <v>112</v>
      </c>
      <c r="B121" s="88" t="s">
        <v>172</v>
      </c>
      <c r="C121" s="78" t="s">
        <v>69</v>
      </c>
      <c r="D121" s="78"/>
      <c r="E121" s="78"/>
      <c r="F121" s="119"/>
      <c r="G121" s="132"/>
      <c r="H121" s="140"/>
      <c r="I121" s="118"/>
      <c r="J121" s="147"/>
      <c r="K121" s="11"/>
    </row>
    <row r="122" spans="1:11" ht="81" customHeight="1">
      <c r="A122" s="50" t="s">
        <v>173</v>
      </c>
      <c r="B122" s="88" t="s">
        <v>174</v>
      </c>
      <c r="C122" s="78" t="s">
        <v>69</v>
      </c>
      <c r="D122" s="78"/>
      <c r="E122" s="78"/>
      <c r="F122" s="118"/>
      <c r="G122" s="132"/>
      <c r="H122" s="135"/>
      <c r="I122" s="118"/>
      <c r="J122" s="147"/>
      <c r="K122" s="11"/>
    </row>
    <row r="123" spans="1:11" ht="88.5" customHeight="1">
      <c r="A123" s="46" t="s">
        <v>175</v>
      </c>
      <c r="B123" s="88" t="s">
        <v>176</v>
      </c>
      <c r="C123" s="78" t="s">
        <v>69</v>
      </c>
      <c r="D123" s="78"/>
      <c r="E123" s="78"/>
      <c r="F123" s="118"/>
      <c r="G123" s="132"/>
      <c r="H123" s="111"/>
      <c r="I123" s="118"/>
      <c r="J123" s="147"/>
      <c r="K123" s="11"/>
    </row>
    <row r="124" spans="1:11" ht="81" customHeight="1">
      <c r="A124" s="25" t="s">
        <v>177</v>
      </c>
      <c r="B124" s="88" t="s">
        <v>178</v>
      </c>
      <c r="C124" s="78" t="s">
        <v>69</v>
      </c>
      <c r="D124" s="78"/>
      <c r="E124" s="78"/>
      <c r="F124" s="118"/>
      <c r="G124" s="132"/>
      <c r="H124" s="135">
        <v>2.8</v>
      </c>
      <c r="I124" s="118">
        <f>H124/H41*100</f>
        <v>4.8871305883053419E-2</v>
      </c>
      <c r="J124" s="147">
        <f t="shared" si="1"/>
        <v>2.8</v>
      </c>
      <c r="K124" s="11"/>
    </row>
    <row r="125" spans="1:11" ht="37.5" customHeight="1">
      <c r="A125" s="31" t="s">
        <v>179</v>
      </c>
      <c r="B125" s="77" t="s">
        <v>180</v>
      </c>
      <c r="C125" s="78" t="s">
        <v>69</v>
      </c>
      <c r="D125" s="78">
        <v>18.399999999999999</v>
      </c>
      <c r="E125" s="78">
        <v>33.9</v>
      </c>
      <c r="F125" s="122">
        <v>33.9</v>
      </c>
      <c r="G125" s="132">
        <v>64.8</v>
      </c>
      <c r="H125" s="111"/>
      <c r="I125" s="118"/>
      <c r="J125" s="147"/>
      <c r="K125" s="11"/>
    </row>
    <row r="126" spans="1:11" ht="25.5" customHeight="1">
      <c r="A126" s="25" t="s">
        <v>181</v>
      </c>
      <c r="B126" s="77" t="s">
        <v>182</v>
      </c>
      <c r="C126" s="78" t="s">
        <v>69</v>
      </c>
      <c r="D126" s="78"/>
      <c r="E126" s="78"/>
      <c r="F126" s="121"/>
      <c r="G126" s="133"/>
      <c r="H126" s="111"/>
      <c r="I126" s="122"/>
      <c r="J126" s="147"/>
      <c r="K126" s="11"/>
    </row>
    <row r="127" spans="1:11" ht="26.25" customHeight="1">
      <c r="A127" s="25" t="s">
        <v>183</v>
      </c>
      <c r="B127" s="77" t="s">
        <v>184</v>
      </c>
      <c r="C127" s="78" t="s">
        <v>69</v>
      </c>
      <c r="D127" s="78"/>
      <c r="E127" s="78"/>
      <c r="F127" s="118"/>
      <c r="G127" s="132"/>
      <c r="H127" s="135"/>
      <c r="I127" s="118"/>
      <c r="J127" s="147"/>
      <c r="K127" s="11"/>
    </row>
    <row r="128" spans="1:11" ht="63.75">
      <c r="A128" s="25" t="s">
        <v>185</v>
      </c>
      <c r="B128" s="77" t="s">
        <v>186</v>
      </c>
      <c r="C128" s="78" t="s">
        <v>69</v>
      </c>
      <c r="D128" s="78"/>
      <c r="E128" s="78"/>
      <c r="F128" s="121"/>
      <c r="G128" s="133"/>
      <c r="H128" s="65"/>
      <c r="I128" s="121"/>
      <c r="J128" s="147"/>
      <c r="K128" s="11"/>
    </row>
    <row r="129" spans="1:11" ht="51">
      <c r="A129" s="25" t="s">
        <v>187</v>
      </c>
      <c r="B129" s="77" t="s">
        <v>188</v>
      </c>
      <c r="C129" s="78" t="s">
        <v>69</v>
      </c>
      <c r="D129" s="78"/>
      <c r="E129" s="78"/>
      <c r="F129" s="118"/>
      <c r="G129" s="132"/>
      <c r="H129" s="135"/>
      <c r="I129" s="118"/>
      <c r="J129" s="147"/>
      <c r="K129" s="11"/>
    </row>
    <row r="130" spans="1:11" ht="24" customHeight="1">
      <c r="A130" s="24" t="s">
        <v>0</v>
      </c>
      <c r="B130" s="73" t="s">
        <v>1</v>
      </c>
      <c r="C130" s="74" t="s">
        <v>69</v>
      </c>
      <c r="D130" s="74"/>
      <c r="E130" s="74"/>
      <c r="F130" s="117"/>
      <c r="G130" s="131"/>
      <c r="H130" s="63"/>
      <c r="I130" s="117"/>
      <c r="J130" s="147"/>
      <c r="K130" s="11"/>
    </row>
    <row r="131" spans="1:11">
      <c r="A131" s="24" t="s">
        <v>2</v>
      </c>
      <c r="B131" s="73" t="s">
        <v>3</v>
      </c>
      <c r="C131" s="74" t="s">
        <v>69</v>
      </c>
      <c r="D131" s="74"/>
      <c r="E131" s="74"/>
      <c r="F131" s="117"/>
      <c r="G131" s="131"/>
      <c r="H131" s="63"/>
      <c r="I131" s="117"/>
      <c r="J131" s="147"/>
      <c r="K131" s="11"/>
    </row>
    <row r="132" spans="1:11">
      <c r="A132" s="24" t="s">
        <v>4</v>
      </c>
      <c r="B132" s="89" t="s">
        <v>5</v>
      </c>
      <c r="C132" s="74" t="s">
        <v>69</v>
      </c>
      <c r="D132" s="74"/>
      <c r="E132" s="74"/>
      <c r="F132" s="118"/>
      <c r="G132" s="132"/>
      <c r="H132" s="135"/>
      <c r="I132" s="118"/>
      <c r="J132" s="147"/>
      <c r="K132" s="11"/>
    </row>
    <row r="133" spans="1:11">
      <c r="A133" s="24" t="s">
        <v>6</v>
      </c>
      <c r="B133" s="73" t="s">
        <v>7</v>
      </c>
      <c r="C133" s="74" t="s">
        <v>69</v>
      </c>
      <c r="D133" s="74"/>
      <c r="E133" s="74"/>
      <c r="F133" s="119"/>
      <c r="G133" s="130"/>
      <c r="H133" s="140"/>
      <c r="I133" s="119"/>
      <c r="J133" s="147"/>
      <c r="K133" s="11"/>
    </row>
    <row r="134" spans="1:11">
      <c r="A134" s="24" t="s">
        <v>8</v>
      </c>
      <c r="B134" s="73" t="s">
        <v>9</v>
      </c>
      <c r="C134" s="74" t="s">
        <v>69</v>
      </c>
      <c r="D134" s="74"/>
      <c r="E134" s="74"/>
      <c r="F134" s="117"/>
      <c r="G134" s="131"/>
      <c r="H134" s="63"/>
      <c r="I134" s="117"/>
      <c r="J134" s="147"/>
      <c r="K134" s="11"/>
    </row>
    <row r="135" spans="1:11" ht="27.75" customHeight="1">
      <c r="A135" s="23" t="s">
        <v>57</v>
      </c>
      <c r="B135" s="81" t="s">
        <v>10</v>
      </c>
      <c r="C135" s="65" t="s">
        <v>69</v>
      </c>
      <c r="D135" s="65"/>
      <c r="E135" s="65"/>
      <c r="F135" s="118"/>
      <c r="G135" s="135"/>
      <c r="H135" s="135"/>
      <c r="I135" s="135"/>
      <c r="J135" s="149">
        <f t="shared" si="1"/>
        <v>0</v>
      </c>
      <c r="K135" s="11"/>
    </row>
    <row r="136" spans="1:11" ht="34.5" customHeight="1">
      <c r="A136" s="24" t="s">
        <v>102</v>
      </c>
      <c r="B136" s="90" t="s">
        <v>11</v>
      </c>
      <c r="C136" s="74" t="s">
        <v>69</v>
      </c>
      <c r="D136" s="74"/>
      <c r="E136" s="74"/>
      <c r="F136" s="119"/>
      <c r="G136" s="130"/>
      <c r="H136" s="140"/>
      <c r="I136" s="119"/>
      <c r="J136" s="147">
        <f t="shared" si="1"/>
        <v>0</v>
      </c>
      <c r="K136" s="11"/>
    </row>
    <row r="137" spans="1:11" ht="21" customHeight="1">
      <c r="A137" s="51" t="s">
        <v>103</v>
      </c>
      <c r="B137" s="91" t="s">
        <v>12</v>
      </c>
      <c r="C137" s="74" t="s">
        <v>69</v>
      </c>
      <c r="D137" s="74"/>
      <c r="E137" s="74"/>
      <c r="F137" s="117"/>
      <c r="G137" s="131"/>
      <c r="H137" s="63"/>
      <c r="I137" s="117"/>
      <c r="J137" s="147">
        <f t="shared" si="1"/>
        <v>0</v>
      </c>
      <c r="K137" s="11"/>
    </row>
    <row r="138" spans="1:11" ht="59.25" customHeight="1">
      <c r="A138" s="52" t="s">
        <v>13</v>
      </c>
      <c r="B138" s="90" t="s">
        <v>14</v>
      </c>
      <c r="C138" s="74" t="s">
        <v>69</v>
      </c>
      <c r="D138" s="74"/>
      <c r="E138" s="74"/>
      <c r="F138" s="117"/>
      <c r="G138" s="131"/>
      <c r="H138" s="63"/>
      <c r="I138" s="117"/>
      <c r="J138" s="147">
        <f t="shared" si="1"/>
        <v>0</v>
      </c>
      <c r="K138" s="11"/>
    </row>
    <row r="139" spans="1:11" ht="36.75" customHeight="1">
      <c r="A139" s="53" t="s">
        <v>15</v>
      </c>
      <c r="B139" s="73" t="s">
        <v>16</v>
      </c>
      <c r="C139" s="74" t="s">
        <v>69</v>
      </c>
      <c r="D139" s="74"/>
      <c r="E139" s="74"/>
      <c r="F139" s="119"/>
      <c r="G139" s="130"/>
      <c r="H139" s="140"/>
      <c r="I139" s="119"/>
      <c r="J139" s="147">
        <f t="shared" si="1"/>
        <v>0</v>
      </c>
      <c r="K139" s="11"/>
    </row>
    <row r="140" spans="1:11" ht="34.5" customHeight="1">
      <c r="A140" s="22" t="s">
        <v>17</v>
      </c>
      <c r="B140" s="90" t="s">
        <v>14</v>
      </c>
      <c r="C140" s="74" t="s">
        <v>69</v>
      </c>
      <c r="D140" s="74"/>
      <c r="E140" s="74"/>
      <c r="F140" s="119"/>
      <c r="G140" s="130"/>
      <c r="H140" s="140"/>
      <c r="I140" s="119"/>
      <c r="J140" s="147">
        <f t="shared" si="1"/>
        <v>0</v>
      </c>
      <c r="K140" s="11"/>
    </row>
    <row r="141" spans="1:11" ht="15" customHeight="1">
      <c r="A141" s="25" t="s">
        <v>18</v>
      </c>
      <c r="B141" s="90" t="s">
        <v>19</v>
      </c>
      <c r="C141" s="74" t="s">
        <v>69</v>
      </c>
      <c r="D141" s="74"/>
      <c r="E141" s="74"/>
      <c r="F141" s="120"/>
      <c r="G141" s="128"/>
      <c r="H141" s="110"/>
      <c r="I141" s="120"/>
      <c r="J141" s="147">
        <f t="shared" si="1"/>
        <v>0</v>
      </c>
      <c r="K141" s="11"/>
    </row>
    <row r="142" spans="1:11" ht="23.25" customHeight="1">
      <c r="A142" s="25" t="s">
        <v>20</v>
      </c>
      <c r="B142" s="90" t="s">
        <v>21</v>
      </c>
      <c r="C142" s="74" t="s">
        <v>69</v>
      </c>
      <c r="D142" s="74"/>
      <c r="E142" s="74"/>
      <c r="F142" s="119"/>
      <c r="G142" s="130"/>
      <c r="H142" s="140"/>
      <c r="I142" s="119"/>
      <c r="J142" s="147">
        <f t="shared" si="1"/>
        <v>0</v>
      </c>
      <c r="K142" s="11"/>
    </row>
    <row r="143" spans="1:11" ht="39" customHeight="1">
      <c r="A143" s="23" t="s">
        <v>52</v>
      </c>
      <c r="B143" s="81" t="s">
        <v>22</v>
      </c>
      <c r="C143" s="65" t="s">
        <v>69</v>
      </c>
      <c r="D143" s="65"/>
      <c r="E143" s="65">
        <v>-435.86</v>
      </c>
      <c r="F143" s="111">
        <f>F145</f>
        <v>300</v>
      </c>
      <c r="G143" s="111">
        <f>G145+G147</f>
        <v>315</v>
      </c>
      <c r="H143" s="111">
        <f>H145</f>
        <v>315</v>
      </c>
      <c r="I143" s="135"/>
      <c r="J143" s="149">
        <f t="shared" si="1"/>
        <v>0</v>
      </c>
      <c r="K143" s="11"/>
    </row>
    <row r="144" spans="1:11" ht="30" customHeight="1">
      <c r="A144" s="24" t="s">
        <v>117</v>
      </c>
      <c r="B144" s="91" t="s">
        <v>23</v>
      </c>
      <c r="C144" s="74" t="s">
        <v>69</v>
      </c>
      <c r="D144" s="74"/>
      <c r="E144" s="74"/>
      <c r="F144" s="119"/>
      <c r="G144" s="130"/>
      <c r="H144" s="140"/>
      <c r="I144" s="119"/>
      <c r="J144" s="147">
        <f t="shared" si="1"/>
        <v>0</v>
      </c>
      <c r="K144" s="11"/>
    </row>
    <row r="145" spans="1:11" ht="42.75" customHeight="1">
      <c r="A145" s="54" t="s">
        <v>118</v>
      </c>
      <c r="B145" s="91" t="s">
        <v>24</v>
      </c>
      <c r="C145" s="74" t="s">
        <v>69</v>
      </c>
      <c r="D145" s="74"/>
      <c r="E145" s="74"/>
      <c r="F145" s="120">
        <v>300</v>
      </c>
      <c r="G145" s="129">
        <v>315</v>
      </c>
      <c r="H145" s="111">
        <v>315</v>
      </c>
      <c r="I145" s="120"/>
      <c r="J145" s="147">
        <f t="shared" si="1"/>
        <v>0</v>
      </c>
      <c r="K145" s="153"/>
    </row>
    <row r="146" spans="1:11" ht="15" customHeight="1">
      <c r="A146" s="24" t="s">
        <v>119</v>
      </c>
      <c r="B146" s="91" t="s">
        <v>101</v>
      </c>
      <c r="C146" s="74" t="s">
        <v>69</v>
      </c>
      <c r="D146" s="74"/>
      <c r="E146" s="74"/>
      <c r="F146" s="119"/>
      <c r="G146" s="130"/>
      <c r="H146" s="140"/>
      <c r="I146" s="119"/>
      <c r="J146" s="147">
        <f t="shared" si="1"/>
        <v>0</v>
      </c>
      <c r="K146" s="11"/>
    </row>
    <row r="147" spans="1:11" ht="15" customHeight="1">
      <c r="A147" s="55" t="s">
        <v>120</v>
      </c>
      <c r="B147" s="92" t="s">
        <v>25</v>
      </c>
      <c r="C147" s="74" t="s">
        <v>69</v>
      </c>
      <c r="D147" s="74"/>
      <c r="E147" s="74"/>
      <c r="F147" s="119"/>
      <c r="G147" s="130"/>
      <c r="H147" s="140"/>
      <c r="I147" s="119"/>
      <c r="J147" s="147">
        <f t="shared" si="1"/>
        <v>0</v>
      </c>
      <c r="K147" s="11"/>
    </row>
    <row r="148" spans="1:11" ht="15" customHeight="1">
      <c r="A148" s="56" t="s">
        <v>53</v>
      </c>
      <c r="B148" s="81" t="s">
        <v>26</v>
      </c>
      <c r="C148" s="65" t="s">
        <v>69</v>
      </c>
      <c r="D148" s="65"/>
      <c r="E148" s="65"/>
      <c r="F148" s="111">
        <v>75</v>
      </c>
      <c r="G148" s="111">
        <v>78.75</v>
      </c>
      <c r="H148" s="111">
        <v>78.75</v>
      </c>
      <c r="I148" s="135"/>
      <c r="J148" s="149">
        <f t="shared" si="1"/>
        <v>0</v>
      </c>
      <c r="K148" s="11"/>
    </row>
    <row r="149" spans="1:11" ht="21" customHeight="1">
      <c r="A149" s="57" t="s">
        <v>54</v>
      </c>
      <c r="B149" s="93" t="s">
        <v>95</v>
      </c>
      <c r="C149" s="74" t="s">
        <v>69</v>
      </c>
      <c r="D149" s="74"/>
      <c r="E149" s="74"/>
      <c r="F149" s="119"/>
      <c r="G149" s="130"/>
      <c r="H149" s="140"/>
      <c r="I149" s="119"/>
      <c r="J149" s="147">
        <f t="shared" si="1"/>
        <v>0</v>
      </c>
      <c r="K149" s="11"/>
    </row>
    <row r="150" spans="1:11" ht="21" customHeight="1">
      <c r="A150" s="57"/>
      <c r="B150" s="93" t="s">
        <v>134</v>
      </c>
      <c r="C150" s="74" t="s">
        <v>69</v>
      </c>
      <c r="D150" s="74"/>
      <c r="E150" s="74"/>
      <c r="F150" s="119">
        <v>82.4</v>
      </c>
      <c r="G150" s="130"/>
      <c r="H150" s="140"/>
      <c r="I150" s="119"/>
      <c r="J150" s="147">
        <f t="shared" si="1"/>
        <v>0</v>
      </c>
      <c r="K150" s="11"/>
    </row>
    <row r="151" spans="1:11" ht="25.5" customHeight="1">
      <c r="A151" s="56" t="s">
        <v>55</v>
      </c>
      <c r="B151" s="94" t="s">
        <v>27</v>
      </c>
      <c r="C151" s="65" t="s">
        <v>69</v>
      </c>
      <c r="D151" s="111">
        <f>D41+D143+D148</f>
        <v>5154.7773130199994</v>
      </c>
      <c r="E151" s="111">
        <f>E41+E143+E148</f>
        <v>5046.1769939999995</v>
      </c>
      <c r="F151" s="111">
        <f>F41+F143+F148-F150</f>
        <v>5491.0938675152001</v>
      </c>
      <c r="G151" s="135">
        <f>G152+G143+G148+G135</f>
        <v>7650.4855498575998</v>
      </c>
      <c r="H151" s="111">
        <f>H152+H143+H148</f>
        <v>6123.0832956976001</v>
      </c>
      <c r="I151" s="135"/>
      <c r="J151" s="149">
        <f t="shared" si="1"/>
        <v>-1527.4022541599998</v>
      </c>
      <c r="K151" s="11"/>
    </row>
    <row r="152" spans="1:11" ht="21.75" customHeight="1">
      <c r="A152" s="58" t="s">
        <v>195</v>
      </c>
      <c r="B152" s="95" t="s">
        <v>28</v>
      </c>
      <c r="C152" s="96" t="s">
        <v>69</v>
      </c>
      <c r="D152" s="112">
        <f>D151-D143-D148</f>
        <v>5154.7773130199994</v>
      </c>
      <c r="E152" s="112">
        <f>E151-E143-E148</f>
        <v>5482.0369939999991</v>
      </c>
      <c r="F152" s="112">
        <f>F41</f>
        <v>5198.4938675151998</v>
      </c>
      <c r="G152" s="132">
        <f>G41</f>
        <v>7256.7355498575998</v>
      </c>
      <c r="H152" s="111">
        <f>H41</f>
        <v>5729.3332956976001</v>
      </c>
      <c r="I152" s="118">
        <f>I41</f>
        <v>100.00000000000001</v>
      </c>
      <c r="J152" s="147">
        <f>H152-G152</f>
        <v>-1527.4022541599998</v>
      </c>
      <c r="K152" s="11"/>
    </row>
    <row r="153" spans="1:11">
      <c r="A153" s="59" t="s">
        <v>196</v>
      </c>
      <c r="B153" s="97" t="s">
        <v>29</v>
      </c>
      <c r="C153" s="65" t="s">
        <v>69</v>
      </c>
      <c r="D153" s="111">
        <f>D151</f>
        <v>5154.7773130199994</v>
      </c>
      <c r="E153" s="111">
        <f>E151</f>
        <v>5046.1769939999995</v>
      </c>
      <c r="F153" s="111">
        <f>F151</f>
        <v>5491.0938675152001</v>
      </c>
      <c r="G153" s="135">
        <f>G152+G148+G143-G149+G135</f>
        <v>7650.4855498575998</v>
      </c>
      <c r="H153" s="111">
        <f>H152+H148+H143-H149</f>
        <v>6123.0832956976001</v>
      </c>
      <c r="I153" s="135"/>
      <c r="J153" s="149">
        <f>H153-G153</f>
        <v>-1527.4022541599998</v>
      </c>
      <c r="K153" s="11"/>
    </row>
    <row r="154" spans="1:11">
      <c r="A154" s="58" t="s">
        <v>197</v>
      </c>
      <c r="B154" s="98" t="s">
        <v>96</v>
      </c>
      <c r="C154" s="96" t="s">
        <v>56</v>
      </c>
      <c r="D154" s="112">
        <f>D152/D26*1000</f>
        <v>3916.0220560345811</v>
      </c>
      <c r="E154" s="112">
        <f>E152/E26*1000</f>
        <v>4254.258104920068</v>
      </c>
      <c r="F154" s="112">
        <f>F152/F26*1000</f>
        <v>3949.05299152622</v>
      </c>
      <c r="G154" s="128">
        <f>G152/G26*1000</f>
        <v>5033.7018165948266</v>
      </c>
      <c r="H154" s="110">
        <f>H152/H26*1000</f>
        <v>3940.2045951691457</v>
      </c>
      <c r="I154" s="156"/>
      <c r="J154" s="147">
        <f>H154-G154</f>
        <v>-1093.4972214256809</v>
      </c>
      <c r="K154" s="11"/>
    </row>
    <row r="155" spans="1:11">
      <c r="A155" s="60" t="s">
        <v>113</v>
      </c>
      <c r="B155" s="81" t="s">
        <v>30</v>
      </c>
      <c r="C155" s="65" t="s">
        <v>191</v>
      </c>
      <c r="D155" s="111">
        <f>D151/D26*1000</f>
        <v>3916.0220560345811</v>
      </c>
      <c r="E155" s="111">
        <f>E151/E26*1000</f>
        <v>3916.0150504423405</v>
      </c>
      <c r="F155" s="111">
        <f>F153/F26*1000</f>
        <v>4171.3275454198229</v>
      </c>
      <c r="G155" s="111">
        <f>G153/G26*1000</f>
        <v>5306.8301504946476</v>
      </c>
      <c r="H155" s="111">
        <f>H153/H26*1000</f>
        <v>4210.996235186476</v>
      </c>
      <c r="I155" s="157"/>
      <c r="J155" s="149">
        <f>H155-G155</f>
        <v>-1095.8339153081715</v>
      </c>
      <c r="K155" s="11"/>
    </row>
    <row r="156" spans="1:11">
      <c r="A156" s="61" t="s">
        <v>198</v>
      </c>
      <c r="B156" s="99" t="s">
        <v>31</v>
      </c>
      <c r="C156" s="100" t="s">
        <v>191</v>
      </c>
      <c r="D156" s="100"/>
      <c r="E156" s="100"/>
      <c r="F156" s="122"/>
      <c r="G156" s="128"/>
      <c r="H156" s="110"/>
      <c r="I156" s="120"/>
      <c r="J156" s="147"/>
      <c r="K156" s="13"/>
    </row>
    <row r="157" spans="1:11">
      <c r="A157" s="61" t="s">
        <v>199</v>
      </c>
      <c r="B157" s="99" t="s">
        <v>32</v>
      </c>
      <c r="C157" s="100" t="s">
        <v>191</v>
      </c>
      <c r="D157" s="100"/>
      <c r="E157" s="100"/>
      <c r="F157" s="122"/>
      <c r="G157" s="128"/>
      <c r="H157" s="110"/>
      <c r="I157" s="120"/>
      <c r="J157" s="147"/>
      <c r="K157" s="11"/>
    </row>
    <row r="158" spans="1:11" ht="13.5" thickBot="1">
      <c r="A158" s="62" t="s">
        <v>200</v>
      </c>
      <c r="B158" s="101" t="s">
        <v>76</v>
      </c>
      <c r="C158" s="102" t="s">
        <v>59</v>
      </c>
      <c r="D158" s="102"/>
      <c r="E158" s="102"/>
      <c r="F158" s="158"/>
      <c r="G158" s="136">
        <f>G155/F155*100</f>
        <v>127.22161212973128</v>
      </c>
      <c r="H158" s="159">
        <f>H155/F155*100</f>
        <v>100.95098477246674</v>
      </c>
      <c r="I158" s="160"/>
      <c r="J158" s="161"/>
      <c r="K158" s="11"/>
    </row>
    <row r="159" spans="1:11">
      <c r="A159" s="4"/>
      <c r="B159" s="5"/>
      <c r="C159" s="6"/>
      <c r="D159" s="6"/>
      <c r="E159" s="6"/>
      <c r="F159" s="7"/>
      <c r="G159" s="8"/>
    </row>
    <row r="161" spans="2:10">
      <c r="B161" s="19" t="s">
        <v>192</v>
      </c>
      <c r="F161" s="164"/>
      <c r="G161" s="164"/>
      <c r="I161" s="164" t="s">
        <v>193</v>
      </c>
      <c r="J161" s="164"/>
    </row>
  </sheetData>
  <mergeCells count="17">
    <mergeCell ref="D9:E9"/>
    <mergeCell ref="D10:D11"/>
    <mergeCell ref="E10:E11"/>
    <mergeCell ref="H1:J1"/>
    <mergeCell ref="H2:J2"/>
    <mergeCell ref="F161:G161"/>
    <mergeCell ref="I161:J161"/>
    <mergeCell ref="A4:J4"/>
    <mergeCell ref="A5:J5"/>
    <mergeCell ref="A9:A11"/>
    <mergeCell ref="B9:B11"/>
    <mergeCell ref="C9:C11"/>
    <mergeCell ref="F9:F11"/>
    <mergeCell ref="G9:G11"/>
    <mergeCell ref="H9:H11"/>
    <mergeCell ref="I9:I11"/>
    <mergeCell ref="J9:J11"/>
  </mergeCells>
  <pageMargins left="0.78740157480314965" right="0" top="0" bottom="0" header="0.51181102362204722" footer="0.51181102362204722"/>
  <pageSetup paperSize="9" scale="75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23 (2015)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616Pashkova</dc:creator>
  <cp:lastModifiedBy>takovalevskaya</cp:lastModifiedBy>
  <cp:lastPrinted>2014-10-30T00:15:19Z</cp:lastPrinted>
  <dcterms:created xsi:type="dcterms:W3CDTF">2004-04-24T02:24:33Z</dcterms:created>
  <dcterms:modified xsi:type="dcterms:W3CDTF">2014-10-30T00:24:02Z</dcterms:modified>
</cp:coreProperties>
</file>