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-15" windowWidth="11460" windowHeight="6315" tabRatio="603"/>
  </bookViews>
  <sheets>
    <sheet name="итог 23 (2015) " sheetId="112" r:id="rId1"/>
    <sheet name="Уктур+Кенай пос 2015" sheetId="113" r:id="rId2"/>
  </sheets>
  <calcPr calcId="125725"/>
</workbook>
</file>

<file path=xl/calcChain.xml><?xml version="1.0" encoding="utf-8"?>
<calcChain xmlns="http://schemas.openxmlformats.org/spreadsheetml/2006/main">
  <c r="I41" i="112"/>
  <c r="I102"/>
  <c r="H158"/>
  <c r="H41"/>
  <c r="H102"/>
  <c r="H99"/>
  <c r="H109"/>
  <c r="H83"/>
  <c r="H67"/>
  <c r="H45" s="1"/>
  <c r="J39"/>
  <c r="G83"/>
  <c r="G67"/>
  <c r="G45" s="1"/>
  <c r="G26"/>
  <c r="I131" i="113"/>
  <c r="G131"/>
  <c r="I101"/>
  <c r="I118"/>
  <c r="E134"/>
  <c r="D134" l="1"/>
  <c r="I134"/>
  <c r="G118"/>
  <c r="E117"/>
  <c r="E118"/>
  <c r="I105"/>
  <c r="I104"/>
  <c r="I102"/>
  <c r="I103"/>
  <c r="G105"/>
  <c r="G102"/>
  <c r="I93"/>
  <c r="I97"/>
  <c r="I96"/>
  <c r="I94"/>
  <c r="G97"/>
  <c r="G94"/>
  <c r="E131"/>
  <c r="E133" s="1"/>
  <c r="E105"/>
  <c r="E102"/>
  <c r="E97"/>
  <c r="E94"/>
  <c r="L85"/>
  <c r="I82"/>
  <c r="I81"/>
  <c r="G81"/>
  <c r="I80"/>
  <c r="I78"/>
  <c r="I79"/>
  <c r="G78"/>
  <c r="E81"/>
  <c r="E78"/>
  <c r="I39"/>
  <c r="I65"/>
  <c r="I66"/>
  <c r="G65"/>
  <c r="G66"/>
  <c r="E65"/>
  <c r="E66"/>
  <c r="D66"/>
  <c r="I117" l="1"/>
  <c r="E132"/>
  <c r="G39"/>
  <c r="E39"/>
  <c r="I55"/>
  <c r="G55"/>
  <c r="E55"/>
  <c r="D55"/>
  <c r="I37"/>
  <c r="I35"/>
  <c r="H35"/>
  <c r="H37"/>
  <c r="G35"/>
  <c r="E35"/>
  <c r="I67"/>
  <c r="I56"/>
  <c r="I36"/>
  <c r="I32"/>
  <c r="I31"/>
  <c r="I30"/>
  <c r="I29"/>
  <c r="I26"/>
  <c r="I25"/>
  <c r="I23"/>
  <c r="I22"/>
  <c r="I20"/>
  <c r="I18"/>
  <c r="I17"/>
  <c r="I16"/>
  <c r="I14"/>
  <c r="I13"/>
  <c r="I12"/>
  <c r="I10"/>
  <c r="I6"/>
  <c r="G18"/>
  <c r="G17"/>
  <c r="G14"/>
  <c r="G13"/>
  <c r="E18"/>
  <c r="E17"/>
  <c r="E14"/>
  <c r="E13"/>
  <c r="G117"/>
  <c r="H112"/>
  <c r="H111"/>
  <c r="H108"/>
  <c r="H105"/>
  <c r="H104"/>
  <c r="H102"/>
  <c r="H103"/>
  <c r="H101"/>
  <c r="H97"/>
  <c r="H96"/>
  <c r="H94"/>
  <c r="H95"/>
  <c r="H93"/>
  <c r="H82"/>
  <c r="H117" s="1"/>
  <c r="H81"/>
  <c r="H80"/>
  <c r="H78"/>
  <c r="H79"/>
  <c r="H68"/>
  <c r="H67"/>
  <c r="H66"/>
  <c r="H65"/>
  <c r="H59"/>
  <c r="H55"/>
  <c r="H58"/>
  <c r="H39"/>
  <c r="H36"/>
  <c r="H32"/>
  <c r="H31"/>
  <c r="H30"/>
  <c r="H22"/>
  <c r="H23"/>
  <c r="H24"/>
  <c r="H25"/>
  <c r="H26"/>
  <c r="H29"/>
  <c r="H20"/>
  <c r="H18"/>
  <c r="H17"/>
  <c r="H16"/>
  <c r="H14"/>
  <c r="H13"/>
  <c r="H12"/>
  <c r="H10"/>
  <c r="H6"/>
  <c r="F101"/>
  <c r="F93"/>
  <c r="F117"/>
  <c r="F132" s="1"/>
  <c r="F131"/>
  <c r="F133" s="1"/>
  <c r="F134" s="1"/>
  <c r="F105"/>
  <c r="F102"/>
  <c r="F94"/>
  <c r="F97" s="1"/>
  <c r="F81"/>
  <c r="F78"/>
  <c r="F39"/>
  <c r="F65"/>
  <c r="F66"/>
  <c r="F55"/>
  <c r="F35"/>
  <c r="F18"/>
  <c r="F17"/>
  <c r="F14"/>
  <c r="F13"/>
  <c r="D117"/>
  <c r="D132" s="1"/>
  <c r="D105"/>
  <c r="D102"/>
  <c r="D97"/>
  <c r="D94"/>
  <c r="D81"/>
  <c r="D78"/>
  <c r="D35"/>
  <c r="D39"/>
  <c r="D65"/>
  <c r="D22"/>
  <c r="D18"/>
  <c r="D17"/>
  <c r="D14"/>
  <c r="D13"/>
  <c r="L6"/>
  <c r="F83" i="112"/>
  <c r="F67"/>
  <c r="F45" s="1"/>
  <c r="E101"/>
  <c r="E116"/>
  <c r="E113"/>
  <c r="E107"/>
  <c r="E119" s="1"/>
  <c r="E83"/>
  <c r="E82" s="1"/>
  <c r="E81" s="1"/>
  <c r="E67"/>
  <c r="E45" s="1"/>
  <c r="E30"/>
  <c r="E22"/>
  <c r="E26" s="1"/>
  <c r="E21"/>
  <c r="D143"/>
  <c r="D116"/>
  <c r="D113"/>
  <c r="D107"/>
  <c r="D106" s="1"/>
  <c r="D99"/>
  <c r="D83"/>
  <c r="D82" s="1"/>
  <c r="D81" s="1"/>
  <c r="D67"/>
  <c r="D30"/>
  <c r="D22"/>
  <c r="D26" s="1"/>
  <c r="D21"/>
  <c r="L126" i="113"/>
  <c r="L125"/>
  <c r="L123"/>
  <c r="L122"/>
  <c r="K118"/>
  <c r="J118"/>
  <c r="L118" s="1"/>
  <c r="L112"/>
  <c r="L108"/>
  <c r="L103"/>
  <c r="K102"/>
  <c r="K105" s="1"/>
  <c r="J102"/>
  <c r="J105" s="1"/>
  <c r="L95"/>
  <c r="K94"/>
  <c r="K97" s="1"/>
  <c r="J94"/>
  <c r="J97" s="1"/>
  <c r="L97" s="1"/>
  <c r="L93"/>
  <c r="L91"/>
  <c r="L82"/>
  <c r="J81"/>
  <c r="J80"/>
  <c r="L79"/>
  <c r="K78"/>
  <c r="K81" s="1"/>
  <c r="L67"/>
  <c r="K66"/>
  <c r="J66"/>
  <c r="K65"/>
  <c r="J65"/>
  <c r="L66" s="1"/>
  <c r="L68" s="1"/>
  <c r="L58"/>
  <c r="L57"/>
  <c r="K55"/>
  <c r="J55"/>
  <c r="L55" s="1"/>
  <c r="L59" s="1"/>
  <c r="L39"/>
  <c r="K38"/>
  <c r="J38"/>
  <c r="L36"/>
  <c r="K35"/>
  <c r="K117" s="1"/>
  <c r="J35"/>
  <c r="L30"/>
  <c r="L29"/>
  <c r="L26"/>
  <c r="K25"/>
  <c r="L25" s="1"/>
  <c r="L24"/>
  <c r="L23"/>
  <c r="L22"/>
  <c r="L16"/>
  <c r="K14"/>
  <c r="K18" s="1"/>
  <c r="J14"/>
  <c r="J18" s="1"/>
  <c r="L18" s="1"/>
  <c r="J13"/>
  <c r="L12"/>
  <c r="K10"/>
  <c r="K13" s="1"/>
  <c r="F99" i="112"/>
  <c r="G99"/>
  <c r="J100"/>
  <c r="J101"/>
  <c r="F107"/>
  <c r="F119" s="1"/>
  <c r="G107"/>
  <c r="J108"/>
  <c r="H107"/>
  <c r="J109"/>
  <c r="J110"/>
  <c r="J111"/>
  <c r="J112"/>
  <c r="F113"/>
  <c r="J114"/>
  <c r="G113"/>
  <c r="H113"/>
  <c r="J113" s="1"/>
  <c r="J115"/>
  <c r="F116"/>
  <c r="J117"/>
  <c r="G116"/>
  <c r="H116"/>
  <c r="J116" s="1"/>
  <c r="J118"/>
  <c r="J120"/>
  <c r="J124"/>
  <c r="J126"/>
  <c r="J127"/>
  <c r="J135"/>
  <c r="J136"/>
  <c r="J137"/>
  <c r="J138"/>
  <c r="J139"/>
  <c r="J140"/>
  <c r="J141"/>
  <c r="J142"/>
  <c r="F143"/>
  <c r="G143"/>
  <c r="J144"/>
  <c r="H143"/>
  <c r="J143" s="1"/>
  <c r="J145"/>
  <c r="J146"/>
  <c r="J147"/>
  <c r="J148"/>
  <c r="J149"/>
  <c r="J150"/>
  <c r="H119" l="1"/>
  <c r="H106"/>
  <c r="G106"/>
  <c r="G119" s="1"/>
  <c r="D119"/>
  <c r="D41" s="1"/>
  <c r="D151" s="1"/>
  <c r="I132" i="113"/>
  <c r="I133"/>
  <c r="H132"/>
  <c r="H131"/>
  <c r="H133" s="1"/>
  <c r="H134" s="1"/>
  <c r="D131"/>
  <c r="D133" s="1"/>
  <c r="G132"/>
  <c r="G133"/>
  <c r="G134" s="1"/>
  <c r="F106" i="112"/>
  <c r="E106"/>
  <c r="E41" s="1"/>
  <c r="E151" s="1"/>
  <c r="E25"/>
  <c r="D25"/>
  <c r="K132" i="113"/>
  <c r="K131"/>
  <c r="K133" s="1"/>
  <c r="L105"/>
  <c r="J101"/>
  <c r="L101" s="1"/>
  <c r="J117"/>
  <c r="L81"/>
  <c r="L10"/>
  <c r="L14"/>
  <c r="J17"/>
  <c r="K17"/>
  <c r="L35"/>
  <c r="L37" s="1"/>
  <c r="L65"/>
  <c r="L78"/>
  <c r="L80" s="1"/>
  <c r="L94"/>
  <c r="L96" s="1"/>
  <c r="L102"/>
  <c r="L104" s="1"/>
  <c r="J107" i="112"/>
  <c r="J99"/>
  <c r="H26"/>
  <c r="H31"/>
  <c r="H22"/>
  <c r="F82"/>
  <c r="F81"/>
  <c r="F41" s="1"/>
  <c r="F22"/>
  <c r="F26" s="1"/>
  <c r="F21"/>
  <c r="J88"/>
  <c r="J87"/>
  <c r="H82"/>
  <c r="G82"/>
  <c r="G81"/>
  <c r="J52"/>
  <c r="J51"/>
  <c r="J50"/>
  <c r="J49"/>
  <c r="J48"/>
  <c r="J47"/>
  <c r="J43"/>
  <c r="J40"/>
  <c r="J38"/>
  <c r="J37"/>
  <c r="J36"/>
  <c r="J35"/>
  <c r="J34"/>
  <c r="J33"/>
  <c r="J32"/>
  <c r="J31"/>
  <c r="J30"/>
  <c r="J29"/>
  <c r="J28"/>
  <c r="J27"/>
  <c r="J24"/>
  <c r="J23"/>
  <c r="G22"/>
  <c r="G25" s="1"/>
  <c r="H21"/>
  <c r="G21"/>
  <c r="J20"/>
  <c r="J16"/>
  <c r="J13"/>
  <c r="E155" l="1"/>
  <c r="E153"/>
  <c r="E152"/>
  <c r="E154" s="1"/>
  <c r="D155"/>
  <c r="D153"/>
  <c r="D152"/>
  <c r="D154" s="1"/>
  <c r="H81"/>
  <c r="I123"/>
  <c r="F151"/>
  <c r="F153" s="1"/>
  <c r="F152"/>
  <c r="F154" s="1"/>
  <c r="J132" i="113"/>
  <c r="J131"/>
  <c r="L117"/>
  <c r="L132" s="1"/>
  <c r="F155" i="112"/>
  <c r="J119"/>
  <c r="J106"/>
  <c r="G41"/>
  <c r="G152" s="1"/>
  <c r="J81"/>
  <c r="J82"/>
  <c r="J86"/>
  <c r="J45"/>
  <c r="J46"/>
  <c r="J21"/>
  <c r="F25"/>
  <c r="I38"/>
  <c r="I37"/>
  <c r="I33"/>
  <c r="I30"/>
  <c r="I26" s="1"/>
  <c r="J26"/>
  <c r="J22"/>
  <c r="H25"/>
  <c r="J25" s="1"/>
  <c r="J133" i="113" l="1"/>
  <c r="L131"/>
  <c r="L133" s="1"/>
  <c r="G151" i="112"/>
  <c r="G153"/>
  <c r="G155" s="1"/>
  <c r="G158" s="1"/>
  <c r="G154"/>
  <c r="I120"/>
  <c r="I124"/>
  <c r="I126"/>
  <c r="I127"/>
  <c r="H152"/>
  <c r="J152" s="1"/>
  <c r="I99"/>
  <c r="I106"/>
  <c r="I119"/>
  <c r="H151" l="1"/>
  <c r="H154"/>
  <c r="J154" s="1"/>
  <c r="H153"/>
  <c r="J95"/>
  <c r="J151"/>
  <c r="H155" l="1"/>
  <c r="J153"/>
  <c r="I43"/>
  <c r="J41"/>
  <c r="I95"/>
  <c r="I45"/>
  <c r="I82"/>
  <c r="J155" l="1"/>
  <c r="I152"/>
</calcChain>
</file>

<file path=xl/sharedStrings.xml><?xml version="1.0" encoding="utf-8"?>
<sst xmlns="http://schemas.openxmlformats.org/spreadsheetml/2006/main" count="711" uniqueCount="307">
  <si>
    <t>8.18.1.</t>
  </si>
  <si>
    <t>налог на имущество организаций</t>
  </si>
  <si>
    <t>8.18.2.</t>
  </si>
  <si>
    <t>земельный налог</t>
  </si>
  <si>
    <t>8.18.3.</t>
  </si>
  <si>
    <t>транспортный налог</t>
  </si>
  <si>
    <t>8.18.4.</t>
  </si>
  <si>
    <t>водный налог</t>
  </si>
  <si>
    <t>8.18.5.</t>
  </si>
  <si>
    <t>прочие налоги</t>
  </si>
  <si>
    <t>Внереализационные расходы, всего</t>
  </si>
  <si>
    <t>расходы на вывод из эксплуатации (в том числе на консервацию) и вывод из консервации</t>
  </si>
  <si>
    <t>расходы по сомнительным долгам</t>
  </si>
  <si>
    <t>9.3.</t>
  </si>
  <si>
    <t>расходы, связанные с созданием нормативных запасов топлива, включая расходы по обслуживанию заемных средств, привлекаемых для этих целей</t>
  </si>
  <si>
    <t>9.4.</t>
  </si>
  <si>
    <t>другие обоснованные расходы, в том числе</t>
  </si>
  <si>
    <t>9.4.1.</t>
  </si>
  <si>
    <t>9.4.2.</t>
  </si>
  <si>
    <t>расходы на услуги банков</t>
  </si>
  <si>
    <t>9.4.3.</t>
  </si>
  <si>
    <t>расходы на обслуживание заемных средств</t>
  </si>
  <si>
    <t>Расходы, не учитываемые в целях налогообложения, всего</t>
  </si>
  <si>
    <t>расходы на капитальные вложения (инвестиции)</t>
  </si>
  <si>
    <t>денежные выплаты социального характера (по Коллективному договору)</t>
  </si>
  <si>
    <t>прочие расходы</t>
  </si>
  <si>
    <t>Налог на прибыль</t>
  </si>
  <si>
    <t>Необходимая валовая выручка, всего</t>
  </si>
  <si>
    <t>Себестоимость</t>
  </si>
  <si>
    <t>Товарная выручка</t>
  </si>
  <si>
    <t>Тариф:</t>
  </si>
  <si>
    <t>Тариф с 1 января</t>
  </si>
  <si>
    <t>Тариф с 1 июля</t>
  </si>
  <si>
    <t>№ п/п</t>
  </si>
  <si>
    <t>1.</t>
  </si>
  <si>
    <t>в том числе</t>
  </si>
  <si>
    <t>2.</t>
  </si>
  <si>
    <t>Гкал</t>
  </si>
  <si>
    <t>4.</t>
  </si>
  <si>
    <t>5.</t>
  </si>
  <si>
    <t>6.</t>
  </si>
  <si>
    <t>6.1.</t>
  </si>
  <si>
    <t>6.2.</t>
  </si>
  <si>
    <t>3.</t>
  </si>
  <si>
    <t>на мазуте</t>
  </si>
  <si>
    <t>на газе</t>
  </si>
  <si>
    <t>на угле</t>
  </si>
  <si>
    <t>тонн</t>
  </si>
  <si>
    <t>мазут</t>
  </si>
  <si>
    <t>газ</t>
  </si>
  <si>
    <t>7.</t>
  </si>
  <si>
    <t>8.</t>
  </si>
  <si>
    <t>10.</t>
  </si>
  <si>
    <t>11.</t>
  </si>
  <si>
    <t>12.</t>
  </si>
  <si>
    <t>13.</t>
  </si>
  <si>
    <t>руб.</t>
  </si>
  <si>
    <t>9.</t>
  </si>
  <si>
    <t>чел.</t>
  </si>
  <si>
    <t>%</t>
  </si>
  <si>
    <t>8.1.</t>
  </si>
  <si>
    <t>8.2.</t>
  </si>
  <si>
    <t>8.3.</t>
  </si>
  <si>
    <t>8.4.</t>
  </si>
  <si>
    <t>в том числе:</t>
  </si>
  <si>
    <t>Выработано тепловой энергии всего</t>
  </si>
  <si>
    <t xml:space="preserve">Собственные нужды </t>
  </si>
  <si>
    <t>Потери в сетях</t>
  </si>
  <si>
    <t>производственные нужды</t>
  </si>
  <si>
    <t>т.руб.</t>
  </si>
  <si>
    <t>цена за 1 тонну</t>
  </si>
  <si>
    <t>численность</t>
  </si>
  <si>
    <t>средняя зарплата</t>
  </si>
  <si>
    <t>организациям,финансируемым из федерального бюджета</t>
  </si>
  <si>
    <t>организациям,финансируемым из местного бюджета</t>
  </si>
  <si>
    <t>прочим потребителям</t>
  </si>
  <si>
    <t>Рост к действующему тарифу</t>
  </si>
  <si>
    <t>Вода на технологические цели</t>
  </si>
  <si>
    <t>куб.м.</t>
  </si>
  <si>
    <t>цена за 1 куб.м.</t>
  </si>
  <si>
    <t>цена за 1 кВтч</t>
  </si>
  <si>
    <t>Покупная теплоэнергия</t>
  </si>
  <si>
    <t>Покупка теплоэнергии</t>
  </si>
  <si>
    <t>6.3.</t>
  </si>
  <si>
    <t>6.4.</t>
  </si>
  <si>
    <t>Отпущено тепловой энергии в сеть</t>
  </si>
  <si>
    <t>организациям,финансируемым из краевого бюджета</t>
  </si>
  <si>
    <t>кол-во условного топлива</t>
  </si>
  <si>
    <t>кол-во натурального топлива</t>
  </si>
  <si>
    <t>кг ут/Гкал</t>
  </si>
  <si>
    <t>тут</t>
  </si>
  <si>
    <t>Электроэнергия (по уровням напряжения)</t>
  </si>
  <si>
    <t>количество (низкое)</t>
  </si>
  <si>
    <t>количество (среднее 2)</t>
  </si>
  <si>
    <t>количество (среднее 1)</t>
  </si>
  <si>
    <t>тариф</t>
  </si>
  <si>
    <t>Выпадающие доходы</t>
  </si>
  <si>
    <t>Себестоимость 1 Гкал</t>
  </si>
  <si>
    <t>бюджетным организациям</t>
  </si>
  <si>
    <t>6.2.1.</t>
  </si>
  <si>
    <t>6.2.3.</t>
  </si>
  <si>
    <t>количество</t>
  </si>
  <si>
    <t>резервный фонд</t>
  </si>
  <si>
    <t>9.1.</t>
  </si>
  <si>
    <t>9.2.</t>
  </si>
  <si>
    <t xml:space="preserve">Отпущено тепловой энергии всего </t>
  </si>
  <si>
    <t>по группам потребителей</t>
  </si>
  <si>
    <t>Расход воды на ГВС</t>
  </si>
  <si>
    <t>8.5.</t>
  </si>
  <si>
    <t>8.6.</t>
  </si>
  <si>
    <t>8.7.</t>
  </si>
  <si>
    <t>8.8.</t>
  </si>
  <si>
    <t>8.9.</t>
  </si>
  <si>
    <t>8.10.</t>
  </si>
  <si>
    <t>17.</t>
  </si>
  <si>
    <t>Низкое напряжение</t>
  </si>
  <si>
    <t>Среднее 2</t>
  </si>
  <si>
    <t>Среднее 1</t>
  </si>
  <si>
    <t>10.1.</t>
  </si>
  <si>
    <t>10.2.</t>
  </si>
  <si>
    <t>10.3.</t>
  </si>
  <si>
    <t>10.4.</t>
  </si>
  <si>
    <t>отопление</t>
  </si>
  <si>
    <t>горячее водоснабжение</t>
  </si>
  <si>
    <t>в том числе на ГВС для населения</t>
  </si>
  <si>
    <t>то же в %</t>
  </si>
  <si>
    <t>8.2.1.</t>
  </si>
  <si>
    <t>8.2.2.</t>
  </si>
  <si>
    <t>8.2.3.</t>
  </si>
  <si>
    <t>8.2.4.</t>
  </si>
  <si>
    <t>8.2.5.</t>
  </si>
  <si>
    <t>8.7.1.</t>
  </si>
  <si>
    <t>8.7.2.</t>
  </si>
  <si>
    <t>8.7.3.</t>
  </si>
  <si>
    <t>8.7.4.</t>
  </si>
  <si>
    <t>Экономия средств</t>
  </si>
  <si>
    <t xml:space="preserve">уголь </t>
  </si>
  <si>
    <t xml:space="preserve">    Обобщающий расчет тарифа на тепловую энергию </t>
  </si>
  <si>
    <t>Наименование статей</t>
  </si>
  <si>
    <t>Един. изм.</t>
  </si>
  <si>
    <t>на дровах</t>
  </si>
  <si>
    <t>дизтопливо</t>
  </si>
  <si>
    <t>на горячее водоснабжение</t>
  </si>
  <si>
    <t>населению</t>
  </si>
  <si>
    <t>6.2.2..</t>
  </si>
  <si>
    <t>Расходы, связанные с производством и реализацией продукции (услуг), всего</t>
  </si>
  <si>
    <t>Расходы на сырье и материалы</t>
  </si>
  <si>
    <t>Расходы на топливо</t>
  </si>
  <si>
    <t>удельный расход условного топлива на вырабатываемую т/э</t>
  </si>
  <si>
    <t>кг ут/     Гкал</t>
  </si>
  <si>
    <t>удельный расход условного топлива на отпущенную т/э</t>
  </si>
  <si>
    <t>коэффициент перевода условного топлива в натуральное</t>
  </si>
  <si>
    <t>цена  за 1 куб.м.</t>
  </si>
  <si>
    <t>расход условного топлива</t>
  </si>
  <si>
    <t>цена за 1тонну</t>
  </si>
  <si>
    <t>кол-во  натурального топлива</t>
  </si>
  <si>
    <t>дрова (щепа)</t>
  </si>
  <si>
    <t>кг ут</t>
  </si>
  <si>
    <t>Расходы на прочие покупаемые энергетические ресурсы</t>
  </si>
  <si>
    <t>8.3.1.</t>
  </si>
  <si>
    <t>8.3.1.1.</t>
  </si>
  <si>
    <t>т.кВтч</t>
  </si>
  <si>
    <t>8.3.1.2.</t>
  </si>
  <si>
    <t>8.3.1.3.</t>
  </si>
  <si>
    <t>8.3.2.</t>
  </si>
  <si>
    <t>количесво</t>
  </si>
  <si>
    <t>Амортизация основных средств и нематериальных активов</t>
  </si>
  <si>
    <t>Расходы на оплату труда всего</t>
  </si>
  <si>
    <t>Расходы на оплату труда производственного персонала</t>
  </si>
  <si>
    <t>Расходы на оплату труда ремонтного персонала</t>
  </si>
  <si>
    <t>Расходы на оплату труда цехового персонала</t>
  </si>
  <si>
    <t>Расходы на оплату труда АУП</t>
  </si>
  <si>
    <t>Отчисления на социальные нужды</t>
  </si>
  <si>
    <t>Расходы на оплату услуг, оказываемых организациями, осуществляющими регулируемую деятельность(водоотведение)</t>
  </si>
  <si>
    <t>8.11.</t>
  </si>
  <si>
    <t>Расходы на выполнение работ и услуг производственного характера, выполняемых по договорам со сторонними организациями или индивидуальными предпринимателями</t>
  </si>
  <si>
    <t>8.12.</t>
  </si>
  <si>
    <t>Расходы на оплату иных работ и услуг, выполняемых по договорам с организациями, включая расходы на оплату услуг связи, вневедомственной охраны, коммунальных услуг, юридических, информационных, аудиторских и консультационных услуг</t>
  </si>
  <si>
    <t>8.13.</t>
  </si>
  <si>
    <t>Плата за выбросы и сбросы загрязняющих веществ в окружающую среду, размещение отходов и другие виды негативного воздействия на окружающую среду в пределах установленных нормативов и (или) лимитов</t>
  </si>
  <si>
    <t>8.14.</t>
  </si>
  <si>
    <t>Арендная плата, концессионная плата, лизинговые платежи</t>
  </si>
  <si>
    <t>8.15.</t>
  </si>
  <si>
    <t>Расходы на служебные командировки</t>
  </si>
  <si>
    <t>8.16.</t>
  </si>
  <si>
    <t>Расходы на обучение персонала</t>
  </si>
  <si>
    <t>8.17.</t>
  </si>
  <si>
    <t xml:space="preserve">Расходы на страхование производственных объектов, учитываемые при определении налоговой базы по налогу </t>
  </si>
  <si>
    <t>8.18.</t>
  </si>
  <si>
    <t>Другие расходы, связанные с производством и (или) реализацией продукции, в том числе:</t>
  </si>
  <si>
    <t>Уд.вес. %</t>
  </si>
  <si>
    <t>отклонение</t>
  </si>
  <si>
    <t>руб./Гкал</t>
  </si>
  <si>
    <t xml:space="preserve">Начальник отдела </t>
  </si>
  <si>
    <t>О.С. Шведова</t>
  </si>
  <si>
    <t>Ремонт основных средств</t>
  </si>
  <si>
    <t>14.</t>
  </si>
  <si>
    <t>15.</t>
  </si>
  <si>
    <t>16.</t>
  </si>
  <si>
    <t>17.1.</t>
  </si>
  <si>
    <t>17.2.</t>
  </si>
  <si>
    <t>18.</t>
  </si>
  <si>
    <t>Расчет предприятия на 2015 год</t>
  </si>
  <si>
    <t>Расчет комитета на 2015 год</t>
  </si>
  <si>
    <t>Расходы на транспортирование тепловой энергии</t>
  </si>
  <si>
    <t>Гкал/ч</t>
  </si>
  <si>
    <t>руб./Гкал/ч
в мес.</t>
  </si>
  <si>
    <t>Учтено в тарифе на 2014 год</t>
  </si>
  <si>
    <t>к заключению ООО "ШелТЭК"</t>
  </si>
  <si>
    <t>отопительный период</t>
  </si>
  <si>
    <t>мес.</t>
  </si>
  <si>
    <t>Приложение №____</t>
  </si>
  <si>
    <t>2013 год</t>
  </si>
  <si>
    <t>План</t>
  </si>
  <si>
    <t>Факт</t>
  </si>
  <si>
    <t xml:space="preserve">Расчет тарифа на тепловую энергию, поставляемую котельной  </t>
  </si>
  <si>
    <r>
      <t xml:space="preserve">   </t>
    </r>
    <r>
      <rPr>
        <b/>
        <i/>
        <sz val="10"/>
        <rFont val="Arial Cyr"/>
        <charset val="204"/>
      </rPr>
      <t xml:space="preserve">ооо "ШЕЛТЭК" в п. Уктур и в п. Кенай  Комсомольского </t>
    </r>
    <r>
      <rPr>
        <b/>
        <sz val="10"/>
        <rFont val="Arial Cyr"/>
        <charset val="204"/>
      </rPr>
      <t xml:space="preserve">  </t>
    </r>
  </si>
  <si>
    <t>Показатели</t>
  </si>
  <si>
    <t>Ед. изм.</t>
  </si>
  <si>
    <t>Уктур</t>
  </si>
  <si>
    <t>Кенай</t>
  </si>
  <si>
    <t>Итого 
2014 год</t>
  </si>
  <si>
    <t>6.2.2.</t>
  </si>
  <si>
    <t>Полная себестоимость</t>
  </si>
  <si>
    <t>количество всего</t>
  </si>
  <si>
    <t>стоимость 1 куб.м.</t>
  </si>
  <si>
    <t>руб</t>
  </si>
  <si>
    <t>Топливо на технологические цели</t>
  </si>
  <si>
    <t>удельный расход условного топлива</t>
  </si>
  <si>
    <t>цена  за 1 тн</t>
  </si>
  <si>
    <t>Высокое</t>
  </si>
  <si>
    <t xml:space="preserve">количество </t>
  </si>
  <si>
    <t xml:space="preserve">                                                                                                                      </t>
  </si>
  <si>
    <t xml:space="preserve">                         </t>
  </si>
  <si>
    <t xml:space="preserve">                                                                                      </t>
  </si>
  <si>
    <t>Фонд оплаты труда производственных рабочих</t>
  </si>
  <si>
    <t xml:space="preserve">                        </t>
  </si>
  <si>
    <t xml:space="preserve">                                         </t>
  </si>
  <si>
    <t>Единый социальный налог (ЕСН)</t>
  </si>
  <si>
    <t>Расходы по содержанию и эксплуатации оборудования всего</t>
  </si>
  <si>
    <t>в т.ч. амортизация</t>
  </si>
  <si>
    <t>ремонт основных средств подрядным способом</t>
  </si>
  <si>
    <t>ремонт основных средств хозяйственным способом</t>
  </si>
  <si>
    <t>из них: материалы</t>
  </si>
  <si>
    <t>заработная плата ремонтного персонала</t>
  </si>
  <si>
    <t>отчисления на соцнужды</t>
  </si>
  <si>
    <t>материалы на текущее содержание</t>
  </si>
  <si>
    <t>8.7.5.</t>
  </si>
  <si>
    <t>реагенты</t>
  </si>
  <si>
    <t>Цеховые расходы</t>
  </si>
  <si>
    <t>8.8.1.</t>
  </si>
  <si>
    <t>в т.ч. заработная плата цехового персонала</t>
  </si>
  <si>
    <t>8.8.2.</t>
  </si>
  <si>
    <t>8.8.3.</t>
  </si>
  <si>
    <t>Канализация</t>
  </si>
  <si>
    <t>Общехозяйственные расходы</t>
  </si>
  <si>
    <t>8.9.1.</t>
  </si>
  <si>
    <t>в т.ч. заработная плата АУП</t>
  </si>
  <si>
    <t>8.9.2.</t>
  </si>
  <si>
    <t>8.9.3.</t>
  </si>
  <si>
    <t>целевые средства на НИОКР</t>
  </si>
  <si>
    <t>8.9.4.</t>
  </si>
  <si>
    <t>средства на страхование</t>
  </si>
  <si>
    <t>8.9.5.</t>
  </si>
  <si>
    <t>плата за предельно допустимые выбросы</t>
  </si>
  <si>
    <t>8.9.6.</t>
  </si>
  <si>
    <t>непроизводственные расходы (налоги и другие обязательные платежи)</t>
  </si>
  <si>
    <t>в т.ч. налог на землю</t>
  </si>
  <si>
    <t>8.9.7.</t>
  </si>
  <si>
    <t>другие затраты, относимые на себестоимость продукции</t>
  </si>
  <si>
    <t>8.9.8.</t>
  </si>
  <si>
    <t>арендная плата</t>
  </si>
  <si>
    <t>Прочие расходы</t>
  </si>
  <si>
    <t>8.10.1.</t>
  </si>
  <si>
    <t>в т.ч. расходы на сбытовую организацию</t>
  </si>
  <si>
    <t>8.10.2.</t>
  </si>
  <si>
    <t>расходы на утверждение нормативов</t>
  </si>
  <si>
    <t>8.10.3.</t>
  </si>
  <si>
    <t>расходы на ЕИАС</t>
  </si>
  <si>
    <t>Прибыль</t>
  </si>
  <si>
    <t>прибыль на развитие производства</t>
  </si>
  <si>
    <t>из них: капитальные вложения</t>
  </si>
  <si>
    <t>прибыль на социальное развитие</t>
  </si>
  <si>
    <t>прибыль на поощрение</t>
  </si>
  <si>
    <t>прибыль на прочие цели</t>
  </si>
  <si>
    <t>10.5.</t>
  </si>
  <si>
    <t>налоги, сборы, платежи всего</t>
  </si>
  <si>
    <t>10.6.</t>
  </si>
  <si>
    <t>в т.ч. на прибыль</t>
  </si>
  <si>
    <t>10.7.</t>
  </si>
  <si>
    <t>на имущество</t>
  </si>
  <si>
    <t xml:space="preserve">12. </t>
  </si>
  <si>
    <t>Излишне полученные доходы</t>
  </si>
  <si>
    <t>Рентабельность</t>
  </si>
  <si>
    <t>Товарная продукция</t>
  </si>
  <si>
    <t>Тариф на тепловую энергию</t>
  </si>
  <si>
    <t xml:space="preserve">      для потребителей  ООО "ШелТЭК"  в п. Уктур и п. Кенай  Комсомольского муниципального района
на 2015  год </t>
  </si>
  <si>
    <r>
      <t>муниципального района</t>
    </r>
    <r>
      <rPr>
        <b/>
        <sz val="10"/>
        <rFont val="Arial Cyr"/>
        <charset val="204"/>
      </rPr>
      <t xml:space="preserve"> на 2015 год</t>
    </r>
  </si>
  <si>
    <t>Предложение предприятия на 2015 год (Уктур)</t>
  </si>
  <si>
    <t>Предложение экспертной группы на 2015 год (Уктур)</t>
  </si>
  <si>
    <t>Уктур и Кенай предложение предприятия на 2015 год</t>
  </si>
  <si>
    <t>Уктур и Кенай предложение комитета на 2015 год</t>
  </si>
  <si>
    <t>Предложение предприятия на 2015 год (Кенай)</t>
  </si>
  <si>
    <t>Предложение экспертной группы на 2015 год (Кенай)</t>
  </si>
  <si>
    <t>О.С.Шведова</t>
  </si>
  <si>
    <t>Холодная вода</t>
  </si>
  <si>
    <t>Теплоноситель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</si>
</sst>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0.0000"/>
    <numFmt numFmtId="167" formatCode="0.00000"/>
  </numFmts>
  <fonts count="25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sz val="11"/>
      <color indexed="8"/>
      <name val="Calibri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0"/>
      <color rgb="FFFF0000"/>
      <name val="Arial Cyr"/>
      <family val="2"/>
      <charset val="204"/>
    </font>
    <font>
      <sz val="10"/>
      <color rgb="FFFF0000"/>
      <name val="Arial Cyr"/>
      <family val="2"/>
      <charset val="204"/>
    </font>
    <font>
      <b/>
      <sz val="8"/>
      <color theme="1"/>
      <name val="Arial Cyr"/>
      <family val="2"/>
      <charset val="204"/>
    </font>
    <font>
      <sz val="8"/>
      <color theme="1"/>
      <name val="Arial Cyr"/>
      <family val="2"/>
      <charset val="204"/>
    </font>
    <font>
      <sz val="9"/>
      <color theme="1"/>
      <name val="Arial Cyr"/>
      <family val="2"/>
      <charset val="204"/>
    </font>
    <font>
      <b/>
      <i/>
      <sz val="10"/>
      <name val="Arial Cyr"/>
      <charset val="204"/>
    </font>
    <font>
      <b/>
      <i/>
      <sz val="10"/>
      <name val="Arial Cyr"/>
      <family val="2"/>
      <charset val="204"/>
    </font>
    <font>
      <b/>
      <sz val="9"/>
      <name val="Arial Cyr"/>
      <charset val="204"/>
    </font>
    <font>
      <sz val="10"/>
      <name val="Arial Cyr"/>
      <family val="2"/>
      <charset val="204"/>
    </font>
    <font>
      <i/>
      <sz val="10"/>
      <color theme="1"/>
      <name val="Arial Cyr"/>
      <family val="2"/>
      <charset val="204"/>
    </font>
    <font>
      <b/>
      <sz val="9"/>
      <name val="Arial Cyr"/>
      <family val="2"/>
      <charset val="204"/>
    </font>
    <font>
      <b/>
      <u/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b/>
      <sz val="9"/>
      <color theme="1"/>
      <name val="Arial Cyr"/>
      <family val="2"/>
      <charset val="204"/>
    </font>
    <font>
      <b/>
      <i/>
      <sz val="10"/>
      <color theme="1"/>
      <name val="Arial Cyr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4" fillId="0" borderId="0"/>
    <xf numFmtId="0" fontId="4" fillId="0" borderId="0"/>
  </cellStyleXfs>
  <cellXfs count="419">
    <xf numFmtId="0" fontId="0" fillId="0" borderId="0" xfId="0"/>
    <xf numFmtId="0" fontId="2" fillId="0" borderId="0" xfId="0" applyFont="1"/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2" fillId="5" borderId="0" xfId="0" applyFont="1" applyFill="1" applyBorder="1" applyAlignment="1">
      <alignment horizontal="right"/>
    </xf>
    <xf numFmtId="0" fontId="2" fillId="5" borderId="0" xfId="0" applyFont="1" applyFill="1" applyBorder="1" applyAlignment="1">
      <alignment wrapText="1"/>
    </xf>
    <xf numFmtId="0" fontId="2" fillId="5" borderId="0" xfId="0" applyFont="1" applyFill="1" applyBorder="1" applyAlignment="1">
      <alignment horizontal="center"/>
    </xf>
    <xf numFmtId="164" fontId="0" fillId="5" borderId="0" xfId="0" applyNumberFormat="1" applyFill="1" applyBorder="1" applyAlignment="1"/>
    <xf numFmtId="2" fontId="0" fillId="5" borderId="0" xfId="0" applyNumberFormat="1" applyFill="1" applyBorder="1" applyAlignment="1"/>
    <xf numFmtId="0" fontId="0" fillId="0" borderId="12" xfId="0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0" borderId="0" xfId="0" applyFill="1"/>
    <xf numFmtId="0" fontId="2" fillId="0" borderId="0" xfId="0" applyFont="1" applyFill="1"/>
    <xf numFmtId="2" fontId="0" fillId="0" borderId="0" xfId="0" applyNumberFormat="1" applyFill="1"/>
    <xf numFmtId="0" fontId="0" fillId="10" borderId="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3" fillId="0" borderId="0" xfId="5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5" borderId="0" xfId="0" applyFont="1" applyFill="1" applyBorder="1" applyAlignment="1">
      <alignment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10" borderId="17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10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6" fontId="3" fillId="7" borderId="17" xfId="0" applyNumberFormat="1" applyFont="1" applyFill="1" applyBorder="1" applyAlignment="1">
      <alignment horizontal="center"/>
    </xf>
    <xf numFmtId="16" fontId="3" fillId="0" borderId="15" xfId="0" applyNumberFormat="1" applyFont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14" fontId="2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" fontId="3" fillId="0" borderId="17" xfId="0" applyNumberFormat="1" applyFont="1" applyBorder="1" applyAlignment="1">
      <alignment horizontal="center"/>
    </xf>
    <xf numFmtId="16" fontId="1" fillId="0" borderId="15" xfId="0" applyNumberFormat="1" applyFont="1" applyBorder="1" applyAlignment="1">
      <alignment horizontal="center"/>
    </xf>
    <xf numFmtId="16" fontId="2" fillId="0" borderId="15" xfId="0" applyNumberFormat="1" applyFont="1" applyBorder="1" applyAlignment="1">
      <alignment horizontal="center"/>
    </xf>
    <xf numFmtId="16" fontId="2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" fontId="2" fillId="7" borderId="14" xfId="0" applyNumberFormat="1" applyFont="1" applyFill="1" applyBorder="1" applyAlignment="1">
      <alignment horizontal="center"/>
    </xf>
    <xf numFmtId="16" fontId="1" fillId="0" borderId="16" xfId="0" applyNumberFormat="1" applyFon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16" fontId="3" fillId="0" borderId="18" xfId="0" applyNumberFormat="1" applyFont="1" applyBorder="1" applyAlignment="1">
      <alignment horizontal="center"/>
    </xf>
    <xf numFmtId="0" fontId="3" fillId="7" borderId="17" xfId="0" applyFont="1" applyFill="1" applyBorder="1" applyAlignment="1">
      <alignment horizontal="center"/>
    </xf>
    <xf numFmtId="14" fontId="3" fillId="0" borderId="14" xfId="0" applyNumberFormat="1" applyFont="1" applyBorder="1" applyAlignment="1">
      <alignment horizontal="center"/>
    </xf>
    <xf numFmtId="14" fontId="3" fillId="7" borderId="14" xfId="0" applyNumberFormat="1" applyFont="1" applyFill="1" applyBorder="1" applyAlignment="1">
      <alignment horizontal="center"/>
    </xf>
    <xf numFmtId="16" fontId="2" fillId="7" borderId="15" xfId="0" applyNumberFormat="1" applyFont="1" applyFill="1" applyBorder="1" applyAlignment="1">
      <alignment horizontal="center"/>
    </xf>
    <xf numFmtId="16" fontId="2" fillId="7" borderId="16" xfId="0" applyNumberFormat="1" applyFont="1" applyFill="1" applyBorder="1" applyAlignment="1">
      <alignment horizontal="center"/>
    </xf>
    <xf numFmtId="16" fontId="0" fillId="0" borderId="15" xfId="0" applyNumberFormat="1" applyBorder="1" applyAlignment="1">
      <alignment horizontal="center"/>
    </xf>
    <xf numFmtId="16" fontId="0" fillId="0" borderId="16" xfId="0" applyNumberFormat="1" applyBorder="1" applyAlignment="1">
      <alignment horizontal="center"/>
    </xf>
    <xf numFmtId="14" fontId="2" fillId="0" borderId="18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2" fillId="10" borderId="15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  <xf numFmtId="0" fontId="2" fillId="10" borderId="18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9" fillId="10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8" fillId="10" borderId="1" xfId="0" applyFont="1" applyFill="1" applyBorder="1" applyAlignment="1">
      <alignment horizontal="center"/>
    </xf>
    <xf numFmtId="2" fontId="0" fillId="0" borderId="0" xfId="0" applyNumberFormat="1"/>
    <xf numFmtId="0" fontId="8" fillId="0" borderId="13" xfId="0" applyFont="1" applyBorder="1" applyAlignment="1">
      <alignment horizontal="center"/>
    </xf>
    <xf numFmtId="0" fontId="8" fillId="0" borderId="21" xfId="0" applyFont="1" applyBorder="1" applyAlignment="1">
      <alignment wrapText="1"/>
    </xf>
    <xf numFmtId="0" fontId="8" fillId="0" borderId="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21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9" fillId="0" borderId="5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5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10" borderId="17" xfId="0" applyFont="1" applyFill="1" applyBorder="1" applyAlignment="1">
      <alignment horizontal="center"/>
    </xf>
    <xf numFmtId="0" fontId="8" fillId="10" borderId="5" xfId="0" applyFont="1" applyFill="1" applyBorder="1" applyAlignment="1">
      <alignment wrapText="1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5" xfId="0" applyFont="1" applyBorder="1" applyAlignment="1">
      <alignment horizontal="left" wrapText="1"/>
    </xf>
    <xf numFmtId="14" fontId="9" fillId="0" borderId="15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2" fontId="11" fillId="8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2" fillId="0" borderId="5" xfId="0" applyFont="1" applyBorder="1" applyAlignment="1">
      <alignment wrapText="1"/>
    </xf>
    <xf numFmtId="0" fontId="9" fillId="0" borderId="22" xfId="0" applyFont="1" applyFill="1" applyBorder="1" applyAlignment="1">
      <alignment wrapText="1"/>
    </xf>
    <xf numFmtId="0" fontId="13" fillId="0" borderId="5" xfId="0" applyFont="1" applyBorder="1" applyAlignment="1">
      <alignment wrapText="1"/>
    </xf>
    <xf numFmtId="0" fontId="14" fillId="0" borderId="5" xfId="0" applyFont="1" applyBorder="1" applyAlignment="1">
      <alignment wrapText="1"/>
    </xf>
    <xf numFmtId="0" fontId="14" fillId="5" borderId="5" xfId="0" applyFont="1" applyFill="1" applyBorder="1" applyAlignment="1">
      <alignment wrapText="1"/>
    </xf>
    <xf numFmtId="0" fontId="12" fillId="0" borderId="5" xfId="4" applyFont="1" applyBorder="1" applyAlignment="1">
      <alignment horizontal="left" wrapText="1"/>
    </xf>
    <xf numFmtId="0" fontId="12" fillId="10" borderId="5" xfId="4" applyFont="1" applyFill="1" applyBorder="1" applyAlignment="1">
      <alignment horizontal="left" wrapText="1"/>
    </xf>
    <xf numFmtId="0" fontId="8" fillId="6" borderId="5" xfId="0" applyFont="1" applyFill="1" applyBorder="1" applyAlignment="1">
      <alignment wrapText="1"/>
    </xf>
    <xf numFmtId="0" fontId="8" fillId="6" borderId="1" xfId="0" applyFont="1" applyFill="1" applyBorder="1" applyAlignment="1">
      <alignment horizontal="center"/>
    </xf>
    <xf numFmtId="0" fontId="8" fillId="10" borderId="23" xfId="0" applyFont="1" applyFill="1" applyBorder="1" applyAlignment="1">
      <alignment wrapText="1"/>
    </xf>
    <xf numFmtId="0" fontId="9" fillId="6" borderId="5" xfId="0" applyFont="1" applyFill="1" applyBorder="1"/>
    <xf numFmtId="0" fontId="8" fillId="5" borderId="5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8" fillId="5" borderId="24" xfId="0" applyFont="1" applyFill="1" applyBorder="1" applyAlignment="1">
      <alignment wrapText="1"/>
    </xf>
    <xf numFmtId="0" fontId="8" fillId="5" borderId="10" xfId="0" applyFont="1" applyFill="1" applyBorder="1" applyAlignment="1">
      <alignment horizontal="center"/>
    </xf>
    <xf numFmtId="2" fontId="10" fillId="8" borderId="1" xfId="0" applyNumberFormat="1" applyFont="1" applyFill="1" applyBorder="1" applyAlignment="1">
      <alignment horizontal="center"/>
    </xf>
    <xf numFmtId="164" fontId="11" fillId="8" borderId="1" xfId="0" applyNumberFormat="1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164" fontId="10" fillId="8" borderId="1" xfId="0" applyNumberFormat="1" applyFont="1" applyFill="1" applyBorder="1" applyAlignment="1">
      <alignment horizontal="center"/>
    </xf>
    <xf numFmtId="165" fontId="11" fillId="8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right"/>
    </xf>
    <xf numFmtId="0" fontId="3" fillId="0" borderId="38" xfId="0" applyFont="1" applyBorder="1" applyAlignment="1">
      <alignment wrapText="1"/>
    </xf>
    <xf numFmtId="0" fontId="3" fillId="0" borderId="38" xfId="0" applyFont="1" applyBorder="1" applyAlignment="1">
      <alignment horizontal="center"/>
    </xf>
    <xf numFmtId="164" fontId="8" fillId="0" borderId="38" xfId="0" applyNumberFormat="1" applyFont="1" applyFill="1" applyBorder="1" applyAlignment="1"/>
    <xf numFmtId="0" fontId="8" fillId="0" borderId="38" xfId="0" applyFont="1" applyFill="1" applyBorder="1" applyAlignment="1"/>
    <xf numFmtId="0" fontId="3" fillId="0" borderId="40" xfId="0" applyFont="1" applyBorder="1" applyAlignment="1">
      <alignment horizontal="right"/>
    </xf>
    <xf numFmtId="0" fontId="1" fillId="0" borderId="40" xfId="0" applyFont="1" applyBorder="1" applyAlignment="1">
      <alignment horizontal="center" wrapText="1"/>
    </xf>
    <xf numFmtId="0" fontId="3" fillId="0" borderId="40" xfId="0" applyFont="1" applyBorder="1" applyAlignment="1">
      <alignment horizontal="center"/>
    </xf>
    <xf numFmtId="0" fontId="8" fillId="0" borderId="40" xfId="0" applyFont="1" applyFill="1" applyBorder="1" applyAlignment="1"/>
    <xf numFmtId="0" fontId="1" fillId="0" borderId="40" xfId="0" applyFont="1" applyBorder="1" applyAlignment="1">
      <alignment wrapText="1"/>
    </xf>
    <xf numFmtId="0" fontId="1" fillId="0" borderId="40" xfId="0" applyFont="1" applyBorder="1" applyAlignment="1">
      <alignment horizontal="center"/>
    </xf>
    <xf numFmtId="0" fontId="9" fillId="0" borderId="40" xfId="0" applyFont="1" applyFill="1" applyBorder="1" applyAlignment="1"/>
    <xf numFmtId="164" fontId="9" fillId="0" borderId="40" xfId="0" applyNumberFormat="1" applyFont="1" applyFill="1" applyBorder="1" applyAlignment="1"/>
    <xf numFmtId="164" fontId="9" fillId="0" borderId="38" xfId="0" applyNumberFormat="1" applyFont="1" applyFill="1" applyBorder="1" applyAlignment="1"/>
    <xf numFmtId="0" fontId="3" fillId="0" borderId="41" xfId="0" applyFont="1" applyBorder="1" applyAlignment="1">
      <alignment horizontal="right"/>
    </xf>
    <xf numFmtId="0" fontId="1" fillId="0" borderId="41" xfId="0" applyFont="1" applyBorder="1" applyAlignment="1">
      <alignment wrapText="1"/>
    </xf>
    <xf numFmtId="0" fontId="1" fillId="0" borderId="41" xfId="0" applyFont="1" applyBorder="1" applyAlignment="1">
      <alignment horizontal="center"/>
    </xf>
    <xf numFmtId="0" fontId="9" fillId="0" borderId="42" xfId="0" applyFont="1" applyFill="1" applyBorder="1" applyAlignment="1"/>
    <xf numFmtId="0" fontId="2" fillId="0" borderId="38" xfId="0" applyFont="1" applyBorder="1" applyAlignment="1">
      <alignment horizontal="right"/>
    </xf>
    <xf numFmtId="0" fontId="2" fillId="0" borderId="38" xfId="0" applyFont="1" applyBorder="1" applyAlignment="1">
      <alignment wrapText="1"/>
    </xf>
    <xf numFmtId="0" fontId="9" fillId="0" borderId="38" xfId="0" applyFont="1" applyFill="1" applyBorder="1" applyAlignment="1"/>
    <xf numFmtId="0" fontId="2" fillId="0" borderId="41" xfId="0" applyFont="1" applyBorder="1" applyAlignment="1">
      <alignment horizontal="right"/>
    </xf>
    <xf numFmtId="0" fontId="3" fillId="0" borderId="41" xfId="0" applyFont="1" applyBorder="1" applyAlignment="1">
      <alignment horizontal="center"/>
    </xf>
    <xf numFmtId="164" fontId="9" fillId="0" borderId="41" xfId="0" applyNumberFormat="1" applyFont="1" applyFill="1" applyBorder="1" applyAlignment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2" fontId="9" fillId="0" borderId="1" xfId="0" applyNumberFormat="1" applyFont="1" applyFill="1" applyBorder="1" applyAlignment="1"/>
    <xf numFmtId="0" fontId="9" fillId="0" borderId="1" xfId="0" applyFont="1" applyFill="1" applyBorder="1" applyAlignment="1"/>
    <xf numFmtId="2" fontId="8" fillId="0" borderId="38" xfId="0" applyNumberFormat="1" applyFont="1" applyFill="1" applyBorder="1" applyAlignment="1"/>
    <xf numFmtId="0" fontId="0" fillId="0" borderId="40" xfId="0" applyBorder="1" applyAlignment="1">
      <alignment horizontal="right"/>
    </xf>
    <xf numFmtId="0" fontId="0" fillId="0" borderId="40" xfId="0" applyBorder="1" applyAlignment="1">
      <alignment horizontal="center" wrapText="1"/>
    </xf>
    <xf numFmtId="2" fontId="13" fillId="0" borderId="40" xfId="0" applyNumberFormat="1" applyFont="1" applyFill="1" applyBorder="1" applyAlignment="1"/>
    <xf numFmtId="0" fontId="1" fillId="0" borderId="40" xfId="0" applyFont="1" applyBorder="1" applyAlignment="1">
      <alignment horizontal="left" wrapText="1"/>
    </xf>
    <xf numFmtId="14" fontId="0" fillId="0" borderId="40" xfId="0" applyNumberFormat="1" applyBorder="1" applyAlignment="1">
      <alignment horizontal="right"/>
    </xf>
    <xf numFmtId="0" fontId="0" fillId="0" borderId="40" xfId="0" applyBorder="1" applyAlignment="1">
      <alignment wrapText="1"/>
    </xf>
    <xf numFmtId="2" fontId="9" fillId="0" borderId="40" xfId="0" applyNumberFormat="1" applyFont="1" applyFill="1" applyBorder="1" applyAlignment="1"/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right"/>
    </xf>
    <xf numFmtId="0" fontId="0" fillId="0" borderId="41" xfId="0" applyBorder="1" applyAlignment="1">
      <alignment wrapText="1"/>
    </xf>
    <xf numFmtId="0" fontId="0" fillId="0" borderId="41" xfId="0" applyBorder="1" applyAlignment="1">
      <alignment horizontal="center"/>
    </xf>
    <xf numFmtId="0" fontId="9" fillId="0" borderId="41" xfId="0" applyFont="1" applyFill="1" applyBorder="1" applyAlignment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164" fontId="9" fillId="0" borderId="38" xfId="0" applyNumberFormat="1" applyFont="1" applyBorder="1" applyAlignment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wrapText="1"/>
    </xf>
    <xf numFmtId="16" fontId="3" fillId="0" borderId="38" xfId="0" applyNumberFormat="1" applyFont="1" applyBorder="1" applyAlignment="1">
      <alignment horizontal="right"/>
    </xf>
    <xf numFmtId="0" fontId="0" fillId="0" borderId="38" xfId="0" applyBorder="1" applyAlignment="1">
      <alignment horizontal="center"/>
    </xf>
    <xf numFmtId="16" fontId="3" fillId="0" borderId="40" xfId="0" applyNumberFormat="1" applyFont="1" applyBorder="1" applyAlignment="1">
      <alignment horizontal="right"/>
    </xf>
    <xf numFmtId="0" fontId="0" fillId="0" borderId="40" xfId="0" applyBorder="1" applyAlignment="1">
      <alignment horizontal="center"/>
    </xf>
    <xf numFmtId="2" fontId="9" fillId="0" borderId="40" xfId="0" applyNumberFormat="1" applyFont="1" applyBorder="1" applyAlignment="1"/>
    <xf numFmtId="0" fontId="0" fillId="0" borderId="41" xfId="0" applyBorder="1" applyAlignment="1">
      <alignment horizontal="center"/>
    </xf>
    <xf numFmtId="0" fontId="0" fillId="0" borderId="0" xfId="0" applyBorder="1"/>
    <xf numFmtId="0" fontId="0" fillId="0" borderId="43" xfId="0" applyBorder="1"/>
    <xf numFmtId="0" fontId="0" fillId="0" borderId="44" xfId="0" applyBorder="1" applyAlignment="1">
      <alignment horizontal="right"/>
    </xf>
    <xf numFmtId="0" fontId="2" fillId="0" borderId="44" xfId="0" applyFont="1" applyBorder="1" applyAlignment="1">
      <alignment wrapText="1"/>
    </xf>
    <xf numFmtId="0" fontId="0" fillId="0" borderId="44" xfId="0" applyBorder="1" applyAlignment="1">
      <alignment horizontal="center"/>
    </xf>
    <xf numFmtId="0" fontId="0" fillId="0" borderId="38" xfId="0" applyBorder="1" applyAlignment="1">
      <alignment horizontal="right"/>
    </xf>
    <xf numFmtId="2" fontId="9" fillId="0" borderId="39" xfId="0" applyNumberFormat="1" applyFont="1" applyBorder="1" applyAlignment="1"/>
    <xf numFmtId="0" fontId="2" fillId="0" borderId="40" xfId="0" applyFont="1" applyBorder="1" applyAlignment="1">
      <alignment horizontal="right"/>
    </xf>
    <xf numFmtId="164" fontId="8" fillId="0" borderId="39" xfId="0" applyNumberFormat="1" applyFont="1" applyBorder="1" applyAlignment="1"/>
    <xf numFmtId="0" fontId="1" fillId="0" borderId="40" xfId="0" applyFont="1" applyBorder="1" applyAlignment="1">
      <alignment horizontal="right"/>
    </xf>
    <xf numFmtId="0" fontId="1" fillId="0" borderId="40" xfId="0" applyFont="1" applyFill="1" applyBorder="1" applyAlignment="1">
      <alignment wrapText="1"/>
    </xf>
    <xf numFmtId="0" fontId="1" fillId="0" borderId="41" xfId="0" applyFont="1" applyBorder="1" applyAlignment="1">
      <alignment horizontal="right"/>
    </xf>
    <xf numFmtId="0" fontId="2" fillId="0" borderId="38" xfId="0" applyFont="1" applyBorder="1"/>
    <xf numFmtId="16" fontId="1" fillId="0" borderId="40" xfId="0" applyNumberFormat="1" applyFont="1" applyBorder="1" applyAlignment="1">
      <alignment horizontal="right"/>
    </xf>
    <xf numFmtId="0" fontId="1" fillId="0" borderId="40" xfId="0" applyFont="1" applyBorder="1"/>
    <xf numFmtId="0" fontId="8" fillId="0" borderId="39" xfId="0" applyFont="1" applyBorder="1" applyAlignment="1"/>
    <xf numFmtId="16" fontId="3" fillId="0" borderId="41" xfId="0" applyNumberFormat="1" applyFont="1" applyBorder="1" applyAlignment="1">
      <alignment horizontal="right"/>
    </xf>
    <xf numFmtId="0" fontId="1" fillId="0" borderId="41" xfId="0" applyFont="1" applyBorder="1"/>
    <xf numFmtId="0" fontId="2" fillId="0" borderId="38" xfId="0" applyFont="1" applyBorder="1" applyAlignment="1">
      <alignment horizontal="center"/>
    </xf>
    <xf numFmtId="16" fontId="1" fillId="0" borderId="41" xfId="0" applyNumberFormat="1" applyFont="1" applyBorder="1" applyAlignment="1">
      <alignment horizontal="right"/>
    </xf>
    <xf numFmtId="0" fontId="16" fillId="0" borderId="1" xfId="0" applyFont="1" applyBorder="1" applyAlignment="1">
      <alignment wrapText="1"/>
    </xf>
    <xf numFmtId="0" fontId="16" fillId="0" borderId="38" xfId="0" applyFont="1" applyBorder="1" applyAlignment="1">
      <alignment wrapText="1"/>
    </xf>
    <xf numFmtId="0" fontId="18" fillId="0" borderId="38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0" fillId="0" borderId="41" xfId="0" applyBorder="1" applyAlignment="1">
      <alignment horizontal="left" wrapText="1"/>
    </xf>
    <xf numFmtId="0" fontId="18" fillId="0" borderId="4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9" fillId="0" borderId="1" xfId="0" applyNumberFormat="1" applyFont="1" applyBorder="1" applyAlignment="1"/>
    <xf numFmtId="16" fontId="2" fillId="0" borderId="1" xfId="0" applyNumberFormat="1" applyFont="1" applyBorder="1" applyAlignment="1">
      <alignment horizontal="right"/>
    </xf>
    <xf numFmtId="0" fontId="20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2" fontId="21" fillId="0" borderId="1" xfId="0" applyNumberFormat="1" applyFont="1" applyBorder="1" applyAlignment="1"/>
    <xf numFmtId="2" fontId="8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22" fillId="0" borderId="1" xfId="0" applyNumberFormat="1" applyFont="1" applyBorder="1" applyAlignment="1">
      <alignment horizontal="center"/>
    </xf>
    <xf numFmtId="2" fontId="9" fillId="10" borderId="1" xfId="0" applyNumberFormat="1" applyFont="1" applyFill="1" applyBorder="1" applyAlignment="1">
      <alignment horizontal="center"/>
    </xf>
    <xf numFmtId="2" fontId="8" fillId="10" borderId="1" xfId="0" applyNumberFormat="1" applyFont="1" applyFill="1" applyBorder="1" applyAlignment="1">
      <alignment horizontal="center"/>
    </xf>
    <xf numFmtId="2" fontId="8" fillId="6" borderId="1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5" fontId="23" fillId="9" borderId="2" xfId="0" applyNumberFormat="1" applyFont="1" applyFill="1" applyBorder="1" applyAlignment="1">
      <alignment horizontal="center"/>
    </xf>
    <xf numFmtId="165" fontId="8" fillId="9" borderId="2" xfId="0" applyNumberFormat="1" applyFont="1" applyFill="1" applyBorder="1" applyAlignment="1">
      <alignment horizontal="center"/>
    </xf>
    <xf numFmtId="165" fontId="9" fillId="9" borderId="1" xfId="0" applyNumberFormat="1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164" fontId="8" fillId="9" borderId="1" xfId="0" applyNumberFormat="1" applyFont="1" applyFill="1" applyBorder="1" applyAlignment="1">
      <alignment horizontal="center"/>
    </xf>
    <xf numFmtId="164" fontId="9" fillId="9" borderId="1" xfId="0" applyNumberFormat="1" applyFont="1" applyFill="1" applyBorder="1" applyAlignment="1">
      <alignment horizontal="center"/>
    </xf>
    <xf numFmtId="2" fontId="9" fillId="9" borderId="1" xfId="0" applyNumberFormat="1" applyFont="1" applyFill="1" applyBorder="1" applyAlignment="1">
      <alignment horizontal="center"/>
    </xf>
    <xf numFmtId="2" fontId="8" fillId="9" borderId="1" xfId="0" applyNumberFormat="1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167" fontId="9" fillId="9" borderId="1" xfId="0" applyNumberFormat="1" applyFont="1" applyFill="1" applyBorder="1" applyAlignment="1">
      <alignment horizontal="center"/>
    </xf>
    <xf numFmtId="166" fontId="9" fillId="9" borderId="1" xfId="0" applyNumberFormat="1" applyFont="1" applyFill="1" applyBorder="1" applyAlignment="1">
      <alignment horizontal="center"/>
    </xf>
    <xf numFmtId="164" fontId="8" fillId="9" borderId="10" xfId="0" applyNumberFormat="1" applyFont="1" applyFill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4" xfId="0" applyBorder="1" applyAlignment="1">
      <alignment horizontal="center" wrapText="1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2" fontId="9" fillId="0" borderId="38" xfId="0" applyNumberFormat="1" applyFont="1" applyBorder="1" applyAlignment="1"/>
    <xf numFmtId="164" fontId="8" fillId="0" borderId="38" xfId="0" applyNumberFormat="1" applyFont="1" applyBorder="1" applyAlignment="1"/>
    <xf numFmtId="0" fontId="8" fillId="0" borderId="38" xfId="0" applyFont="1" applyBorder="1" applyAlignment="1"/>
    <xf numFmtId="164" fontId="9" fillId="0" borderId="1" xfId="0" applyNumberFormat="1" applyFont="1" applyBorder="1" applyAlignment="1"/>
    <xf numFmtId="164" fontId="9" fillId="0" borderId="45" xfId="0" applyNumberFormat="1" applyFont="1" applyBorder="1" applyAlignment="1">
      <alignment horizontal="center"/>
    </xf>
    <xf numFmtId="2" fontId="9" fillId="0" borderId="45" xfId="0" applyNumberFormat="1" applyFont="1" applyBorder="1" applyAlignment="1">
      <alignment horizontal="center"/>
    </xf>
    <xf numFmtId="2" fontId="9" fillId="0" borderId="39" xfId="0" applyNumberFormat="1" applyFont="1" applyBorder="1" applyAlignment="1">
      <alignment horizontal="center"/>
    </xf>
    <xf numFmtId="165" fontId="9" fillId="0" borderId="39" xfId="0" applyNumberFormat="1" applyFont="1" applyBorder="1" applyAlignment="1">
      <alignment horizontal="center"/>
    </xf>
    <xf numFmtId="164" fontId="8" fillId="0" borderId="39" xfId="0" applyNumberFormat="1" applyFont="1" applyBorder="1" applyAlignment="1">
      <alignment horizontal="center"/>
    </xf>
    <xf numFmtId="164" fontId="9" fillId="0" borderId="39" xfId="0" applyNumberFormat="1" applyFont="1" applyBorder="1" applyAlignment="1">
      <alignment horizontal="center"/>
    </xf>
    <xf numFmtId="2" fontId="19" fillId="0" borderId="1" xfId="0" applyNumberFormat="1" applyFont="1" applyBorder="1" applyAlignment="1">
      <alignment horizontal="center"/>
    </xf>
    <xf numFmtId="2" fontId="21" fillId="0" borderId="1" xfId="0" applyNumberFormat="1" applyFont="1" applyBorder="1" applyAlignment="1">
      <alignment horizontal="center"/>
    </xf>
    <xf numFmtId="164" fontId="21" fillId="0" borderId="1" xfId="0" applyNumberFormat="1" applyFont="1" applyBorder="1" applyAlignment="1">
      <alignment horizontal="center"/>
    </xf>
    <xf numFmtId="0" fontId="17" fillId="8" borderId="1" xfId="0" applyFont="1" applyFill="1" applyBorder="1" applyAlignment="1">
      <alignment horizontal="center" vertical="center" wrapText="1"/>
    </xf>
    <xf numFmtId="2" fontId="3" fillId="0" borderId="41" xfId="0" applyNumberFormat="1" applyFont="1" applyBorder="1" applyAlignment="1">
      <alignment horizontal="center"/>
    </xf>
    <xf numFmtId="164" fontId="3" fillId="0" borderId="41" xfId="0" applyNumberFormat="1" applyFon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164" fontId="9" fillId="0" borderId="37" xfId="0" applyNumberFormat="1" applyFont="1" applyBorder="1" applyAlignment="1"/>
    <xf numFmtId="2" fontId="9" fillId="0" borderId="42" xfId="0" applyNumberFormat="1" applyFont="1" applyBorder="1" applyAlignment="1">
      <alignment horizontal="center"/>
    </xf>
    <xf numFmtId="164" fontId="9" fillId="0" borderId="44" xfId="0" applyNumberFormat="1" applyFont="1" applyBorder="1" applyAlignment="1"/>
    <xf numFmtId="164" fontId="9" fillId="0" borderId="2" xfId="0" applyNumberFormat="1" applyFont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2" fontId="15" fillId="0" borderId="47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0" fontId="17" fillId="11" borderId="1" xfId="0" applyFont="1" applyFill="1" applyBorder="1" applyAlignment="1">
      <alignment horizontal="center" vertical="center" wrapText="1"/>
    </xf>
    <xf numFmtId="14" fontId="0" fillId="0" borderId="0" xfId="0" applyNumberFormat="1"/>
    <xf numFmtId="2" fontId="23" fillId="8" borderId="2" xfId="0" applyNumberFormat="1" applyFont="1" applyFill="1" applyBorder="1" applyAlignment="1">
      <alignment horizontal="center"/>
    </xf>
    <xf numFmtId="2" fontId="8" fillId="8" borderId="2" xfId="0" applyNumberFormat="1" applyFont="1" applyFill="1" applyBorder="1" applyAlignment="1"/>
    <xf numFmtId="2" fontId="9" fillId="8" borderId="1" xfId="0" applyNumberFormat="1" applyFont="1" applyFill="1" applyBorder="1" applyAlignment="1"/>
    <xf numFmtId="2" fontId="9" fillId="8" borderId="1" xfId="0" applyNumberFormat="1" applyFont="1" applyFill="1" applyBorder="1" applyAlignment="1">
      <alignment horizontal="center"/>
    </xf>
    <xf numFmtId="2" fontId="8" fillId="8" borderId="1" xfId="0" applyNumberFormat="1" applyFont="1" applyFill="1" applyBorder="1" applyAlignment="1">
      <alignment horizontal="center"/>
    </xf>
    <xf numFmtId="164" fontId="8" fillId="8" borderId="1" xfId="0" applyNumberFormat="1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164" fontId="9" fillId="8" borderId="1" xfId="0" applyNumberFormat="1" applyFont="1" applyFill="1" applyBorder="1" applyAlignment="1">
      <alignment horizontal="center"/>
    </xf>
    <xf numFmtId="165" fontId="9" fillId="8" borderId="1" xfId="0" applyNumberFormat="1" applyFont="1" applyFill="1" applyBorder="1" applyAlignment="1">
      <alignment horizontal="center"/>
    </xf>
    <xf numFmtId="164" fontId="8" fillId="10" borderId="1" xfId="0" applyNumberFormat="1" applyFont="1" applyFill="1" applyBorder="1" applyAlignment="1">
      <alignment horizontal="center"/>
    </xf>
    <xf numFmtId="164" fontId="8" fillId="8" borderId="10" xfId="0" applyNumberFormat="1" applyFont="1" applyFill="1" applyBorder="1" applyAlignment="1">
      <alignment horizontal="center"/>
    </xf>
    <xf numFmtId="165" fontId="23" fillId="10" borderId="2" xfId="0" applyNumberFormat="1" applyFont="1" applyFill="1" applyBorder="1" applyAlignment="1">
      <alignment horizontal="center"/>
    </xf>
    <xf numFmtId="165" fontId="8" fillId="10" borderId="2" xfId="0" applyNumberFormat="1" applyFont="1" applyFill="1" applyBorder="1" applyAlignment="1">
      <alignment horizontal="center"/>
    </xf>
    <xf numFmtId="165" fontId="9" fillId="10" borderId="1" xfId="0" applyNumberFormat="1" applyFont="1" applyFill="1" applyBorder="1" applyAlignment="1">
      <alignment horizontal="center"/>
    </xf>
    <xf numFmtId="164" fontId="9" fillId="10" borderId="1" xfId="0" applyNumberFormat="1" applyFont="1" applyFill="1" applyBorder="1" applyAlignment="1">
      <alignment horizontal="center"/>
    </xf>
    <xf numFmtId="164" fontId="23" fillId="9" borderId="2" xfId="0" applyNumberFormat="1" applyFont="1" applyFill="1" applyBorder="1" applyAlignment="1"/>
    <xf numFmtId="2" fontId="23" fillId="0" borderId="8" xfId="0" applyNumberFormat="1" applyFont="1" applyFill="1" applyBorder="1" applyAlignment="1">
      <alignment horizontal="center"/>
    </xf>
    <xf numFmtId="164" fontId="8" fillId="9" borderId="2" xfId="0" applyNumberFormat="1" applyFont="1" applyFill="1" applyBorder="1" applyAlignment="1"/>
    <xf numFmtId="164" fontId="8" fillId="0" borderId="8" xfId="0" applyNumberFormat="1" applyFont="1" applyFill="1" applyBorder="1" applyAlignment="1">
      <alignment horizontal="center"/>
    </xf>
    <xf numFmtId="164" fontId="9" fillId="9" borderId="1" xfId="0" applyNumberFormat="1" applyFont="1" applyFill="1" applyBorder="1" applyAlignment="1"/>
    <xf numFmtId="164" fontId="9" fillId="0" borderId="4" xfId="0" applyNumberFormat="1" applyFont="1" applyFill="1" applyBorder="1" applyAlignment="1">
      <alignment horizontal="center"/>
    </xf>
    <xf numFmtId="2" fontId="9" fillId="0" borderId="4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2" fontId="9" fillId="10" borderId="4" xfId="0" applyNumberFormat="1" applyFont="1" applyFill="1" applyBorder="1" applyAlignment="1">
      <alignment horizontal="center"/>
    </xf>
    <xf numFmtId="166" fontId="9" fillId="10" borderId="1" xfId="0" applyNumberFormat="1" applyFont="1" applyFill="1" applyBorder="1" applyAlignment="1">
      <alignment horizontal="center"/>
    </xf>
    <xf numFmtId="167" fontId="9" fillId="10" borderId="1" xfId="0" applyNumberFormat="1" applyFont="1" applyFill="1" applyBorder="1" applyAlignment="1">
      <alignment horizontal="center"/>
    </xf>
    <xf numFmtId="164" fontId="9" fillId="10" borderId="10" xfId="0" applyNumberFormat="1" applyFont="1" applyFill="1" applyBorder="1" applyAlignment="1">
      <alignment horizontal="center"/>
    </xf>
    <xf numFmtId="2" fontId="9" fillId="9" borderId="31" xfId="0" applyNumberFormat="1" applyFont="1" applyFill="1" applyBorder="1" applyAlignment="1">
      <alignment horizontal="center"/>
    </xf>
    <xf numFmtId="2" fontId="9" fillId="10" borderId="31" xfId="0" applyNumberFormat="1" applyFont="1" applyFill="1" applyBorder="1" applyAlignment="1">
      <alignment horizontal="center"/>
    </xf>
    <xf numFmtId="164" fontId="9" fillId="9" borderId="10" xfId="0" applyNumberFormat="1" applyFont="1" applyFill="1" applyBorder="1" applyAlignment="1">
      <alignment horizontal="center"/>
    </xf>
    <xf numFmtId="2" fontId="9" fillId="0" borderId="34" xfId="0" applyNumberFormat="1" applyFont="1" applyFill="1" applyBorder="1" applyAlignment="1">
      <alignment horizontal="center"/>
    </xf>
    <xf numFmtId="0" fontId="8" fillId="8" borderId="38" xfId="0" applyFont="1" applyFill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11" borderId="38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9" fillId="8" borderId="40" xfId="0" applyFont="1" applyFill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8" borderId="44" xfId="0" applyFont="1" applyFill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11" borderId="38" xfId="0" applyFont="1" applyFill="1" applyBorder="1" applyAlignment="1">
      <alignment horizontal="center"/>
    </xf>
    <xf numFmtId="0" fontId="9" fillId="8" borderId="42" xfId="0" applyFont="1" applyFill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11" borderId="42" xfId="0" applyFont="1" applyFill="1" applyBorder="1" applyAlignment="1">
      <alignment horizontal="center"/>
    </xf>
    <xf numFmtId="2" fontId="8" fillId="8" borderId="41" xfId="0" applyNumberFormat="1" applyFont="1" applyFill="1" applyBorder="1" applyAlignment="1">
      <alignment horizontal="center"/>
    </xf>
    <xf numFmtId="2" fontId="8" fillId="0" borderId="41" xfId="0" applyNumberFormat="1" applyFont="1" applyBorder="1" applyAlignment="1">
      <alignment horizontal="center"/>
    </xf>
    <xf numFmtId="2" fontId="8" fillId="11" borderId="41" xfId="0" applyNumberFormat="1" applyFont="1" applyFill="1" applyBorder="1" applyAlignment="1">
      <alignment horizontal="center"/>
    </xf>
    <xf numFmtId="0" fontId="8" fillId="11" borderId="1" xfId="0" applyFont="1" applyFill="1" applyBorder="1" applyAlignment="1">
      <alignment horizontal="center"/>
    </xf>
    <xf numFmtId="164" fontId="8" fillId="8" borderId="41" xfId="0" applyNumberFormat="1" applyFont="1" applyFill="1" applyBorder="1" applyAlignment="1">
      <alignment horizontal="center"/>
    </xf>
    <xf numFmtId="0" fontId="8" fillId="11" borderId="40" xfId="0" applyFont="1" applyFill="1" applyBorder="1" applyAlignment="1">
      <alignment horizontal="center"/>
    </xf>
    <xf numFmtId="0" fontId="9" fillId="11" borderId="40" xfId="0" applyFont="1" applyFill="1" applyBorder="1" applyAlignment="1">
      <alignment horizontal="center"/>
    </xf>
    <xf numFmtId="0" fontId="9" fillId="8" borderId="41" xfId="0" applyFont="1" applyFill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11" borderId="41" xfId="0" applyFont="1" applyFill="1" applyBorder="1" applyAlignment="1">
      <alignment horizontal="center"/>
    </xf>
    <xf numFmtId="0" fontId="9" fillId="8" borderId="37" xfId="0" applyFont="1" applyFill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11" borderId="37" xfId="0" applyFont="1" applyFill="1" applyBorder="1" applyAlignment="1">
      <alignment horizontal="center"/>
    </xf>
    <xf numFmtId="2" fontId="9" fillId="8" borderId="38" xfId="0" applyNumberFormat="1" applyFont="1" applyFill="1" applyBorder="1" applyAlignment="1">
      <alignment horizontal="center"/>
    </xf>
    <xf numFmtId="2" fontId="9" fillId="0" borderId="38" xfId="0" applyNumberFormat="1" applyFont="1" applyBorder="1" applyAlignment="1">
      <alignment horizontal="center"/>
    </xf>
    <xf numFmtId="2" fontId="9" fillId="11" borderId="38" xfId="0" applyNumberFormat="1" applyFont="1" applyFill="1" applyBorder="1" applyAlignment="1">
      <alignment horizontal="center"/>
    </xf>
    <xf numFmtId="0" fontId="9" fillId="11" borderId="44" xfId="0" applyFont="1" applyFill="1" applyBorder="1" applyAlignment="1">
      <alignment horizontal="center"/>
    </xf>
    <xf numFmtId="2" fontId="9" fillId="11" borderId="40" xfId="0" applyNumberFormat="1" applyFont="1" applyFill="1" applyBorder="1" applyAlignment="1">
      <alignment horizontal="center"/>
    </xf>
    <xf numFmtId="2" fontId="9" fillId="8" borderId="40" xfId="0" applyNumberFormat="1" applyFont="1" applyFill="1" applyBorder="1" applyAlignment="1">
      <alignment horizontal="center"/>
    </xf>
    <xf numFmtId="0" fontId="9" fillId="8" borderId="7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11" borderId="7" xfId="0" applyFont="1" applyFill="1" applyBorder="1" applyAlignment="1">
      <alignment horizontal="center"/>
    </xf>
    <xf numFmtId="0" fontId="9" fillId="11" borderId="1" xfId="0" applyFont="1" applyFill="1" applyBorder="1" applyAlignment="1">
      <alignment horizontal="center"/>
    </xf>
    <xf numFmtId="0" fontId="9" fillId="8" borderId="44" xfId="0" applyFont="1" applyFill="1" applyBorder="1" applyAlignment="1">
      <alignment horizontal="center" wrapText="1"/>
    </xf>
    <xf numFmtId="0" fontId="9" fillId="0" borderId="44" xfId="0" applyFont="1" applyBorder="1" applyAlignment="1">
      <alignment horizontal="center" wrapText="1"/>
    </xf>
    <xf numFmtId="0" fontId="9" fillId="11" borderId="44" xfId="0" applyFont="1" applyFill="1" applyBorder="1" applyAlignment="1">
      <alignment horizontal="center" wrapText="1"/>
    </xf>
    <xf numFmtId="0" fontId="9" fillId="8" borderId="38" xfId="0" applyFont="1" applyFill="1" applyBorder="1" applyAlignment="1">
      <alignment horizontal="center"/>
    </xf>
    <xf numFmtId="0" fontId="9" fillId="0" borderId="38" xfId="0" applyFont="1" applyBorder="1" applyAlignment="1">
      <alignment horizontal="center"/>
    </xf>
    <xf numFmtId="2" fontId="9" fillId="8" borderId="44" xfId="0" applyNumberFormat="1" applyFont="1" applyFill="1" applyBorder="1" applyAlignment="1">
      <alignment horizontal="center"/>
    </xf>
    <xf numFmtId="0" fontId="9" fillId="8" borderId="45" xfId="0" applyFont="1" applyFill="1" applyBorder="1" applyAlignment="1">
      <alignment horizontal="center"/>
    </xf>
    <xf numFmtId="0" fontId="9" fillId="0" borderId="45" xfId="0" applyFont="1" applyBorder="1" applyAlignment="1">
      <alignment horizontal="center"/>
    </xf>
    <xf numFmtId="2" fontId="9" fillId="11" borderId="45" xfId="0" applyNumberFormat="1" applyFont="1" applyFill="1" applyBorder="1" applyAlignment="1">
      <alignment horizontal="center"/>
    </xf>
    <xf numFmtId="2" fontId="9" fillId="0" borderId="44" xfId="0" applyNumberFormat="1" applyFont="1" applyBorder="1" applyAlignment="1">
      <alignment horizontal="center"/>
    </xf>
    <xf numFmtId="2" fontId="9" fillId="11" borderId="44" xfId="0" applyNumberFormat="1" applyFont="1" applyFill="1" applyBorder="1" applyAlignment="1">
      <alignment horizontal="center"/>
    </xf>
    <xf numFmtId="0" fontId="9" fillId="8" borderId="46" xfId="0" applyFont="1" applyFill="1" applyBorder="1" applyAlignment="1">
      <alignment horizontal="center"/>
    </xf>
    <xf numFmtId="0" fontId="9" fillId="0" borderId="46" xfId="0" applyFont="1" applyBorder="1" applyAlignment="1">
      <alignment horizontal="center"/>
    </xf>
    <xf numFmtId="2" fontId="9" fillId="11" borderId="46" xfId="0" applyNumberFormat="1" applyFont="1" applyFill="1" applyBorder="1" applyAlignment="1">
      <alignment horizontal="center"/>
    </xf>
    <xf numFmtId="164" fontId="9" fillId="11" borderId="38" xfId="0" applyNumberFormat="1" applyFont="1" applyFill="1" applyBorder="1" applyAlignment="1">
      <alignment horizontal="center"/>
    </xf>
    <xf numFmtId="2" fontId="9" fillId="8" borderId="45" xfId="0" applyNumberFormat="1" applyFont="1" applyFill="1" applyBorder="1" applyAlignment="1">
      <alignment horizontal="center"/>
    </xf>
    <xf numFmtId="2" fontId="9" fillId="8" borderId="37" xfId="0" applyNumberFormat="1" applyFont="1" applyFill="1" applyBorder="1" applyAlignment="1">
      <alignment horizontal="center"/>
    </xf>
    <xf numFmtId="2" fontId="9" fillId="0" borderId="37" xfId="0" applyNumberFormat="1" applyFont="1" applyBorder="1" applyAlignment="1">
      <alignment horizontal="center"/>
    </xf>
    <xf numFmtId="2" fontId="9" fillId="11" borderId="37" xfId="0" applyNumberFormat="1" applyFont="1" applyFill="1" applyBorder="1" applyAlignment="1">
      <alignment horizontal="center"/>
    </xf>
    <xf numFmtId="164" fontId="9" fillId="0" borderId="38" xfId="0" applyNumberFormat="1" applyFont="1" applyBorder="1" applyAlignment="1">
      <alignment horizontal="center"/>
    </xf>
    <xf numFmtId="164" fontId="9" fillId="0" borderId="44" xfId="0" applyNumberFormat="1" applyFont="1" applyBorder="1" applyAlignment="1">
      <alignment horizontal="center"/>
    </xf>
    <xf numFmtId="164" fontId="9" fillId="11" borderId="44" xfId="0" applyNumberFormat="1" applyFont="1" applyFill="1" applyBorder="1" applyAlignment="1">
      <alignment horizontal="center"/>
    </xf>
    <xf numFmtId="0" fontId="9" fillId="11" borderId="46" xfId="0" applyFont="1" applyFill="1" applyBorder="1" applyAlignment="1">
      <alignment horizontal="center"/>
    </xf>
    <xf numFmtId="2" fontId="9" fillId="8" borderId="46" xfId="0" applyNumberFormat="1" applyFont="1" applyFill="1" applyBorder="1" applyAlignment="1">
      <alignment horizontal="center"/>
    </xf>
    <xf numFmtId="2" fontId="8" fillId="0" borderId="38" xfId="0" applyNumberFormat="1" applyFont="1" applyBorder="1" applyAlignment="1">
      <alignment horizontal="center"/>
    </xf>
    <xf numFmtId="2" fontId="8" fillId="11" borderId="38" xfId="0" applyNumberFormat="1" applyFont="1" applyFill="1" applyBorder="1" applyAlignment="1">
      <alignment horizontal="center"/>
    </xf>
    <xf numFmtId="2" fontId="9" fillId="8" borderId="47" xfId="0" applyNumberFormat="1" applyFont="1" applyFill="1" applyBorder="1" applyAlignment="1">
      <alignment horizontal="center"/>
    </xf>
    <xf numFmtId="2" fontId="9" fillId="0" borderId="47" xfId="0" applyNumberFormat="1" applyFont="1" applyBorder="1" applyAlignment="1">
      <alignment horizontal="center"/>
    </xf>
    <xf numFmtId="0" fontId="8" fillId="8" borderId="37" xfId="0" applyFont="1" applyFill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11" borderId="37" xfId="0" applyFont="1" applyFill="1" applyBorder="1" applyAlignment="1">
      <alignment horizontal="center"/>
    </xf>
    <xf numFmtId="2" fontId="24" fillId="8" borderId="47" xfId="0" applyNumberFormat="1" applyFont="1" applyFill="1" applyBorder="1" applyAlignment="1">
      <alignment horizontal="center"/>
    </xf>
    <xf numFmtId="2" fontId="24" fillId="0" borderId="47" xfId="0" applyNumberFormat="1" applyFont="1" applyBorder="1" applyAlignment="1">
      <alignment horizontal="center"/>
    </xf>
    <xf numFmtId="2" fontId="8" fillId="8" borderId="1" xfId="0" applyNumberFormat="1" applyFont="1" applyFill="1" applyBorder="1" applyAlignment="1">
      <alignment horizontal="center" wrapText="1"/>
    </xf>
    <xf numFmtId="2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2" fontId="8" fillId="11" borderId="1" xfId="0" applyNumberFormat="1" applyFont="1" applyFill="1" applyBorder="1" applyAlignment="1">
      <alignment horizontal="center"/>
    </xf>
    <xf numFmtId="0" fontId="9" fillId="0" borderId="1" xfId="0" applyFont="1" applyBorder="1" applyAlignment="1"/>
    <xf numFmtId="0" fontId="0" fillId="0" borderId="4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5" applyFont="1" applyAlignment="1">
      <alignment horizontal="center" vertical="center"/>
    </xf>
    <xf numFmtId="0" fontId="3" fillId="0" borderId="0" xfId="5" applyFont="1" applyBorder="1" applyAlignment="1">
      <alignment horizontal="center" vertical="center" wrapText="1"/>
    </xf>
    <xf numFmtId="0" fontId="3" fillId="0" borderId="0" xfId="5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9" borderId="26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5" fillId="9" borderId="25" xfId="0" applyFont="1" applyFill="1" applyBorder="1" applyAlignment="1">
      <alignment horizontal="center" vertical="center" wrapText="1"/>
    </xf>
    <xf numFmtId="0" fontId="6" fillId="8" borderId="26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25" xfId="0" applyFont="1" applyFill="1" applyBorder="1" applyAlignment="1">
      <alignment horizontal="center" vertical="center" wrapText="1"/>
    </xf>
    <xf numFmtId="0" fontId="6" fillId="10" borderId="26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0" fillId="9" borderId="26" xfId="0" applyFill="1" applyBorder="1" applyAlignment="1">
      <alignment horizontal="center" vertical="center" wrapText="1"/>
    </xf>
    <xf numFmtId="0" fontId="0" fillId="9" borderId="7" xfId="0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16" fontId="3" fillId="0" borderId="40" xfId="0" applyNumberFormat="1" applyFont="1" applyBorder="1" applyAlignment="1">
      <alignment horizontal="right"/>
    </xf>
    <xf numFmtId="0" fontId="0" fillId="0" borderId="41" xfId="0" applyBorder="1" applyAlignment="1">
      <alignment horizontal="right"/>
    </xf>
    <xf numFmtId="0" fontId="1" fillId="0" borderId="40" xfId="0" applyFont="1" applyBorder="1" applyAlignment="1">
      <alignment wrapText="1"/>
    </xf>
    <xf numFmtId="0" fontId="0" fillId="0" borderId="41" xfId="0" applyBorder="1" applyAlignment="1">
      <alignment wrapText="1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22" fillId="0" borderId="5" xfId="0" applyFont="1" applyBorder="1" applyAlignment="1">
      <alignment wrapText="1"/>
    </xf>
    <xf numFmtId="2" fontId="22" fillId="10" borderId="1" xfId="0" applyNumberFormat="1" applyFont="1" applyFill="1" applyBorder="1" applyAlignment="1">
      <alignment horizontal="center"/>
    </xf>
  </cellXfs>
  <cellStyles count="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Обычный" xfId="0" builtinId="0"/>
    <cellStyle name="Обычный 3" xfId="4"/>
    <cellStyle name="Обычный_Канализация Князе-Волконское" xfId="5"/>
  </cellStyles>
  <dxfs count="0"/>
  <tableStyles count="0" defaultTableStyle="TableStyleMedium9" defaultPivotStyle="PivotStyleLight16"/>
  <colors>
    <mruColors>
      <color rgb="FFCCFFFF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1"/>
  <sheetViews>
    <sheetView tabSelected="1" zoomScaleNormal="100" workbookViewId="0">
      <pane ySplit="12" topLeftCell="A143" activePane="bottomLeft" state="frozen"/>
      <selection pane="bottomLeft" sqref="A1:J161"/>
    </sheetView>
  </sheetViews>
  <sheetFormatPr defaultRowHeight="12.75"/>
  <cols>
    <col min="1" max="1" width="7.140625" customWidth="1"/>
    <col min="2" max="2" width="29.85546875" customWidth="1"/>
    <col min="3" max="5" width="10.140625" customWidth="1"/>
    <col min="6" max="6" width="11.28515625" customWidth="1"/>
    <col min="7" max="7" width="12.42578125" customWidth="1"/>
    <col min="8" max="8" width="10.28515625" customWidth="1"/>
    <col min="9" max="9" width="8.140625" customWidth="1"/>
    <col min="10" max="10" width="10.5703125" customWidth="1"/>
    <col min="11" max="11" width="10.42578125" customWidth="1"/>
    <col min="12" max="12" width="9.5703125" bestFit="1" customWidth="1"/>
  </cols>
  <sheetData>
    <row r="1" spans="1:11">
      <c r="H1" s="375" t="s">
        <v>211</v>
      </c>
      <c r="I1" s="375"/>
      <c r="J1" s="375"/>
    </row>
    <row r="2" spans="1:11">
      <c r="H2" s="375" t="s">
        <v>208</v>
      </c>
      <c r="I2" s="375"/>
      <c r="J2" s="375"/>
    </row>
    <row r="4" spans="1:11" ht="15.75" customHeight="1">
      <c r="A4" s="376" t="s">
        <v>137</v>
      </c>
      <c r="B4" s="376"/>
      <c r="C4" s="376"/>
      <c r="D4" s="376"/>
      <c r="E4" s="376"/>
      <c r="F4" s="376"/>
      <c r="G4" s="376"/>
      <c r="H4" s="376"/>
      <c r="I4" s="376"/>
      <c r="J4" s="376"/>
    </row>
    <row r="5" spans="1:11" ht="26.25" customHeight="1">
      <c r="A5" s="377" t="s">
        <v>296</v>
      </c>
      <c r="B5" s="378"/>
      <c r="C5" s="378"/>
      <c r="D5" s="378"/>
      <c r="E5" s="378"/>
      <c r="F5" s="378"/>
      <c r="G5" s="378"/>
      <c r="H5" s="378"/>
      <c r="I5" s="378"/>
      <c r="J5" s="378"/>
    </row>
    <row r="6" spans="1:11" ht="7.5" customHeight="1" thickBot="1">
      <c r="A6" s="17"/>
      <c r="B6" s="18"/>
      <c r="C6" s="18"/>
      <c r="D6" s="18"/>
      <c r="E6" s="18"/>
      <c r="F6" s="18"/>
      <c r="G6" s="18"/>
    </row>
    <row r="7" spans="1:11" ht="7.5" hidden="1" customHeight="1" thickBot="1">
      <c r="A7" s="17"/>
      <c r="B7" s="18"/>
      <c r="C7" s="18"/>
      <c r="D7" s="18"/>
      <c r="E7" s="18"/>
      <c r="F7" s="18"/>
      <c r="G7" s="18"/>
    </row>
    <row r="8" spans="1:11" ht="15.75" hidden="1" customHeight="1" thickBot="1">
      <c r="A8" s="17"/>
      <c r="B8" s="18"/>
      <c r="C8" s="18"/>
      <c r="D8" s="18"/>
      <c r="E8" s="18"/>
      <c r="F8" s="18"/>
      <c r="G8" s="18"/>
    </row>
    <row r="9" spans="1:11" ht="37.5" customHeight="1">
      <c r="A9" s="379" t="s">
        <v>33</v>
      </c>
      <c r="B9" s="382" t="s">
        <v>138</v>
      </c>
      <c r="C9" s="385" t="s">
        <v>139</v>
      </c>
      <c r="D9" s="403" t="s">
        <v>212</v>
      </c>
      <c r="E9" s="404"/>
      <c r="F9" s="388" t="s">
        <v>207</v>
      </c>
      <c r="G9" s="391" t="s">
        <v>202</v>
      </c>
      <c r="H9" s="394" t="s">
        <v>203</v>
      </c>
      <c r="I9" s="397" t="s">
        <v>190</v>
      </c>
      <c r="J9" s="400" t="s">
        <v>191</v>
      </c>
    </row>
    <row r="10" spans="1:11" ht="22.5" customHeight="1">
      <c r="A10" s="380"/>
      <c r="B10" s="383"/>
      <c r="C10" s="386"/>
      <c r="D10" s="405" t="s">
        <v>213</v>
      </c>
      <c r="E10" s="405" t="s">
        <v>214</v>
      </c>
      <c r="F10" s="389"/>
      <c r="G10" s="392"/>
      <c r="H10" s="395"/>
      <c r="I10" s="398"/>
      <c r="J10" s="401"/>
    </row>
    <row r="11" spans="1:11" ht="15.75" customHeight="1" thickBot="1">
      <c r="A11" s="381"/>
      <c r="B11" s="384"/>
      <c r="C11" s="387"/>
      <c r="D11" s="387"/>
      <c r="E11" s="387"/>
      <c r="F11" s="390"/>
      <c r="G11" s="393"/>
      <c r="H11" s="396"/>
      <c r="I11" s="399"/>
      <c r="J11" s="402"/>
    </row>
    <row r="12" spans="1:11" ht="15" customHeight="1" thickBot="1">
      <c r="A12" s="9">
        <v>1</v>
      </c>
      <c r="B12" s="2">
        <v>2</v>
      </c>
      <c r="C12" s="3">
        <v>3</v>
      </c>
      <c r="D12" s="3">
        <v>4</v>
      </c>
      <c r="E12" s="3">
        <v>5</v>
      </c>
      <c r="F12" s="16">
        <v>6</v>
      </c>
      <c r="G12" s="10">
        <v>7</v>
      </c>
      <c r="H12" s="14">
        <v>8</v>
      </c>
      <c r="I12" s="16">
        <v>9</v>
      </c>
      <c r="J12" s="15">
        <v>10</v>
      </c>
      <c r="K12" s="11"/>
    </row>
    <row r="13" spans="1:11" ht="24" customHeight="1">
      <c r="A13" s="67" t="s">
        <v>34</v>
      </c>
      <c r="B13" s="68" t="s">
        <v>65</v>
      </c>
      <c r="C13" s="69" t="s">
        <v>37</v>
      </c>
      <c r="D13" s="69">
        <v>13095.93</v>
      </c>
      <c r="E13" s="69">
        <v>13002.4</v>
      </c>
      <c r="F13" s="211">
        <v>12976.74</v>
      </c>
      <c r="G13" s="268">
        <v>13274.99</v>
      </c>
      <c r="H13" s="280">
        <v>12100.84</v>
      </c>
      <c r="I13" s="284"/>
      <c r="J13" s="285">
        <f>H13-G13</f>
        <v>-1174.1499999999996</v>
      </c>
      <c r="K13" s="11"/>
    </row>
    <row r="14" spans="1:11">
      <c r="A14" s="70"/>
      <c r="B14" s="71" t="s">
        <v>64</v>
      </c>
      <c r="C14" s="69"/>
      <c r="D14" s="69"/>
      <c r="E14" s="69"/>
      <c r="F14" s="212"/>
      <c r="G14" s="269"/>
      <c r="H14" s="281"/>
      <c r="I14" s="286"/>
      <c r="J14" s="287"/>
      <c r="K14" s="11"/>
    </row>
    <row r="15" spans="1:11">
      <c r="A15" s="72"/>
      <c r="B15" s="73" t="s">
        <v>44</v>
      </c>
      <c r="C15" s="74" t="s">
        <v>37</v>
      </c>
      <c r="D15" s="74"/>
      <c r="E15" s="74"/>
      <c r="F15" s="213"/>
      <c r="G15" s="270"/>
      <c r="H15" s="282"/>
      <c r="I15" s="288"/>
      <c r="J15" s="289"/>
      <c r="K15" s="11"/>
    </row>
    <row r="16" spans="1:11">
      <c r="A16" s="72"/>
      <c r="B16" s="73" t="s">
        <v>46</v>
      </c>
      <c r="C16" s="74" t="s">
        <v>37</v>
      </c>
      <c r="D16" s="74"/>
      <c r="E16" s="74"/>
      <c r="F16" s="213"/>
      <c r="G16" s="271"/>
      <c r="H16" s="282"/>
      <c r="I16" s="216"/>
      <c r="J16" s="290">
        <f>H16-G16</f>
        <v>0</v>
      </c>
      <c r="K16" s="11"/>
    </row>
    <row r="17" spans="1:11">
      <c r="A17" s="72"/>
      <c r="B17" s="73" t="s">
        <v>45</v>
      </c>
      <c r="C17" s="74" t="s">
        <v>37</v>
      </c>
      <c r="D17" s="74"/>
      <c r="E17" s="74"/>
      <c r="F17" s="213"/>
      <c r="G17" s="271"/>
      <c r="H17" s="282"/>
      <c r="I17" s="216"/>
      <c r="J17" s="291"/>
      <c r="K17" s="11"/>
    </row>
    <row r="18" spans="1:11">
      <c r="A18" s="72"/>
      <c r="B18" s="73" t="s">
        <v>140</v>
      </c>
      <c r="C18" s="74" t="s">
        <v>37</v>
      </c>
      <c r="D18" s="74">
        <v>13095.93</v>
      </c>
      <c r="E18" s="74">
        <v>13002.4</v>
      </c>
      <c r="F18" s="214">
        <v>12976.74</v>
      </c>
      <c r="G18" s="271">
        <v>13274.99</v>
      </c>
      <c r="H18" s="63">
        <v>12100.84</v>
      </c>
      <c r="I18" s="216"/>
      <c r="J18" s="289"/>
      <c r="K18" s="11"/>
    </row>
    <row r="19" spans="1:11">
      <c r="A19" s="75"/>
      <c r="B19" s="73" t="s">
        <v>141</v>
      </c>
      <c r="C19" s="74" t="s">
        <v>37</v>
      </c>
      <c r="D19" s="74"/>
      <c r="E19" s="74"/>
      <c r="F19" s="215"/>
      <c r="G19" s="272"/>
      <c r="H19" s="278"/>
      <c r="I19" s="215"/>
      <c r="J19" s="291"/>
      <c r="K19" s="11"/>
    </row>
    <row r="20" spans="1:11">
      <c r="A20" s="76" t="s">
        <v>36</v>
      </c>
      <c r="B20" s="77" t="s">
        <v>66</v>
      </c>
      <c r="C20" s="78" t="s">
        <v>37</v>
      </c>
      <c r="D20" s="78">
        <v>566.29999999999995</v>
      </c>
      <c r="E20" s="78">
        <v>555.17999999999995</v>
      </c>
      <c r="F20" s="214">
        <v>566.29999999999995</v>
      </c>
      <c r="G20" s="271">
        <v>578.29999999999995</v>
      </c>
      <c r="H20" s="63">
        <v>530.88</v>
      </c>
      <c r="I20" s="216"/>
      <c r="J20" s="290">
        <f t="shared" ref="J20:J82" si="0">H20-G20</f>
        <v>-47.419999999999959</v>
      </c>
      <c r="K20" s="11"/>
    </row>
    <row r="21" spans="1:11">
      <c r="A21" s="75"/>
      <c r="B21" s="73" t="s">
        <v>125</v>
      </c>
      <c r="C21" s="78" t="s">
        <v>59</v>
      </c>
      <c r="D21" s="203">
        <f>D20/D13*100</f>
        <v>4.3242442499310849</v>
      </c>
      <c r="E21" s="203">
        <f>E20/E13*100</f>
        <v>4.2698271088414446</v>
      </c>
      <c r="F21" s="216">
        <f>F20/F13*100</f>
        <v>4.3639619812063737</v>
      </c>
      <c r="G21" s="271">
        <f>G20/G13*100</f>
        <v>4.3563121328151659</v>
      </c>
      <c r="H21" s="283">
        <f>H20/H13*100</f>
        <v>4.3871334551981516</v>
      </c>
      <c r="I21" s="216"/>
      <c r="J21" s="290">
        <f t="shared" si="0"/>
        <v>3.0821322382985628E-2</v>
      </c>
      <c r="K21" s="11"/>
    </row>
    <row r="22" spans="1:11" ht="25.5">
      <c r="A22" s="79" t="s">
        <v>43</v>
      </c>
      <c r="B22" s="77" t="s">
        <v>85</v>
      </c>
      <c r="C22" s="78" t="s">
        <v>37</v>
      </c>
      <c r="D22" s="78">
        <f>D13-D20</f>
        <v>12529.630000000001</v>
      </c>
      <c r="E22" s="78">
        <f>E13-E20</f>
        <v>12447.22</v>
      </c>
      <c r="F22" s="217">
        <f>F13-F20</f>
        <v>12410.44</v>
      </c>
      <c r="G22" s="271">
        <f>G13-G20</f>
        <v>12696.69</v>
      </c>
      <c r="H22" s="207">
        <f>H13-H20</f>
        <v>11569.960000000001</v>
      </c>
      <c r="I22" s="216"/>
      <c r="J22" s="290">
        <f t="shared" si="0"/>
        <v>-1126.7299999999996</v>
      </c>
      <c r="K22" s="11"/>
    </row>
    <row r="23" spans="1:11">
      <c r="A23" s="79" t="s">
        <v>38</v>
      </c>
      <c r="B23" s="77" t="s">
        <v>82</v>
      </c>
      <c r="C23" s="78" t="s">
        <v>37</v>
      </c>
      <c r="D23" s="78"/>
      <c r="E23" s="78"/>
      <c r="F23" s="214"/>
      <c r="G23" s="271"/>
      <c r="H23" s="63"/>
      <c r="I23" s="216"/>
      <c r="J23" s="290">
        <f t="shared" si="0"/>
        <v>0</v>
      </c>
      <c r="K23" s="11"/>
    </row>
    <row r="24" spans="1:11">
      <c r="A24" s="76" t="s">
        <v>39</v>
      </c>
      <c r="B24" s="77" t="s">
        <v>67</v>
      </c>
      <c r="C24" s="78" t="s">
        <v>37</v>
      </c>
      <c r="D24" s="78">
        <v>1676.2</v>
      </c>
      <c r="E24" s="78">
        <v>1688.11</v>
      </c>
      <c r="F24" s="214">
        <v>1883.93</v>
      </c>
      <c r="G24" s="271">
        <v>1920.4</v>
      </c>
      <c r="H24" s="63">
        <v>1313.14</v>
      </c>
      <c r="I24" s="216"/>
      <c r="J24" s="290">
        <f t="shared" si="0"/>
        <v>-607.26</v>
      </c>
      <c r="K24" s="11"/>
    </row>
    <row r="25" spans="1:11">
      <c r="A25" s="75"/>
      <c r="B25" s="73" t="s">
        <v>125</v>
      </c>
      <c r="C25" s="78" t="s">
        <v>59</v>
      </c>
      <c r="D25" s="203">
        <f>D24/D22*100</f>
        <v>13.377889051791634</v>
      </c>
      <c r="E25" s="203">
        <f>E24/E22*100</f>
        <v>13.562144800204381</v>
      </c>
      <c r="F25" s="216">
        <f>F24/F22*100</f>
        <v>15.180203119309226</v>
      </c>
      <c r="G25" s="271">
        <f>G24/G22*100</f>
        <v>15.125201922705839</v>
      </c>
      <c r="H25" s="283">
        <f>H24/H22*100</f>
        <v>11.349563870575178</v>
      </c>
      <c r="I25" s="216"/>
      <c r="J25" s="290">
        <f t="shared" si="0"/>
        <v>-3.7756380521306614</v>
      </c>
      <c r="K25" s="11"/>
    </row>
    <row r="26" spans="1:11" ht="25.5">
      <c r="A26" s="80" t="s">
        <v>40</v>
      </c>
      <c r="B26" s="81" t="s">
        <v>105</v>
      </c>
      <c r="C26" s="65" t="s">
        <v>37</v>
      </c>
      <c r="D26" s="65">
        <f>D22-D24</f>
        <v>10853.43</v>
      </c>
      <c r="E26" s="65">
        <f>E22-E24</f>
        <v>10759.109999999999</v>
      </c>
      <c r="F26" s="208">
        <f>F22+F23-F24</f>
        <v>10526.51</v>
      </c>
      <c r="G26" s="208">
        <f>G30+G37+G38+G33</f>
        <v>10776.29</v>
      </c>
      <c r="H26" s="208">
        <f>H30+H37+H38+H33</f>
        <v>10256.82</v>
      </c>
      <c r="I26" s="278">
        <f>I30+I33+I37+I38</f>
        <v>100</v>
      </c>
      <c r="J26" s="292">
        <f t="shared" si="0"/>
        <v>-519.47000000000116</v>
      </c>
      <c r="K26" s="11"/>
    </row>
    <row r="27" spans="1:11">
      <c r="A27" s="82"/>
      <c r="B27" s="83" t="s">
        <v>35</v>
      </c>
      <c r="C27" s="78"/>
      <c r="D27" s="78"/>
      <c r="E27" s="78"/>
      <c r="F27" s="216"/>
      <c r="G27" s="271"/>
      <c r="H27" s="283"/>
      <c r="I27" s="216"/>
      <c r="J27" s="290">
        <f t="shared" si="0"/>
        <v>0</v>
      </c>
      <c r="K27" s="11"/>
    </row>
    <row r="28" spans="1:11">
      <c r="A28" s="82"/>
      <c r="B28" s="84" t="s">
        <v>142</v>
      </c>
      <c r="C28" s="74" t="s">
        <v>37</v>
      </c>
      <c r="D28" s="74">
        <v>743.91</v>
      </c>
      <c r="E28" s="74">
        <v>668.3</v>
      </c>
      <c r="F28" s="217">
        <v>44.21</v>
      </c>
      <c r="G28" s="271">
        <v>797.1</v>
      </c>
      <c r="H28" s="207">
        <v>164.17</v>
      </c>
      <c r="I28" s="216"/>
      <c r="J28" s="290">
        <f t="shared" si="0"/>
        <v>-632.93000000000006</v>
      </c>
      <c r="K28" s="11"/>
    </row>
    <row r="29" spans="1:11">
      <c r="A29" s="82"/>
      <c r="B29" s="83" t="s">
        <v>106</v>
      </c>
      <c r="C29" s="74" t="s">
        <v>37</v>
      </c>
      <c r="D29" s="74"/>
      <c r="E29" s="74"/>
      <c r="F29" s="214"/>
      <c r="G29" s="271"/>
      <c r="H29" s="63"/>
      <c r="I29" s="216"/>
      <c r="J29" s="290">
        <f t="shared" si="0"/>
        <v>0</v>
      </c>
      <c r="K29" s="11"/>
    </row>
    <row r="30" spans="1:11">
      <c r="A30" s="85" t="s">
        <v>41</v>
      </c>
      <c r="B30" s="73" t="s">
        <v>143</v>
      </c>
      <c r="C30" s="74" t="s">
        <v>37</v>
      </c>
      <c r="D30" s="74">
        <f>D31+D32</f>
        <v>7679.5300000000007</v>
      </c>
      <c r="E30" s="74">
        <f>E31+E32</f>
        <v>7775.0700000000006</v>
      </c>
      <c r="F30" s="217">
        <v>7457</v>
      </c>
      <c r="G30" s="271">
        <v>7696.8</v>
      </c>
      <c r="H30" s="207">
        <v>7217.59</v>
      </c>
      <c r="I30" s="216">
        <f>H30/H26*100</f>
        <v>70.368691270783728</v>
      </c>
      <c r="J30" s="290">
        <f t="shared" si="0"/>
        <v>-479.21000000000004</v>
      </c>
      <c r="K30" s="11"/>
    </row>
    <row r="31" spans="1:11">
      <c r="A31" s="85"/>
      <c r="B31" s="73" t="s">
        <v>122</v>
      </c>
      <c r="C31" s="74" t="s">
        <v>37</v>
      </c>
      <c r="D31" s="74">
        <v>6969.47</v>
      </c>
      <c r="E31" s="74">
        <v>7142.02</v>
      </c>
      <c r="F31" s="217">
        <v>7457</v>
      </c>
      <c r="G31" s="271">
        <v>6941.37</v>
      </c>
      <c r="H31" s="207">
        <f>H30-H32</f>
        <v>7053.42</v>
      </c>
      <c r="I31" s="216"/>
      <c r="J31" s="290">
        <f t="shared" si="0"/>
        <v>112.05000000000018</v>
      </c>
      <c r="K31" s="11"/>
    </row>
    <row r="32" spans="1:11">
      <c r="A32" s="85"/>
      <c r="B32" s="73" t="s">
        <v>123</v>
      </c>
      <c r="C32" s="74" t="s">
        <v>37</v>
      </c>
      <c r="D32" s="74">
        <v>710.06</v>
      </c>
      <c r="E32" s="74">
        <v>633.04999999999995</v>
      </c>
      <c r="F32" s="217">
        <v>0</v>
      </c>
      <c r="G32" s="271">
        <v>755.43</v>
      </c>
      <c r="H32" s="207">
        <v>164.17</v>
      </c>
      <c r="I32" s="216"/>
      <c r="J32" s="290">
        <f t="shared" si="0"/>
        <v>-591.26</v>
      </c>
      <c r="K32" s="11"/>
    </row>
    <row r="33" spans="1:12">
      <c r="A33" s="85" t="s">
        <v>42</v>
      </c>
      <c r="B33" s="73" t="s">
        <v>98</v>
      </c>
      <c r="C33" s="74" t="s">
        <v>37</v>
      </c>
      <c r="D33" s="74">
        <v>2812.45</v>
      </c>
      <c r="E33" s="74">
        <v>2589.2600000000002</v>
      </c>
      <c r="F33" s="214">
        <v>2825.03</v>
      </c>
      <c r="G33" s="271">
        <v>2825</v>
      </c>
      <c r="H33" s="63">
        <v>2784.74</v>
      </c>
      <c r="I33" s="216">
        <f>H33/H26*100</f>
        <v>27.150130352292422</v>
      </c>
      <c r="J33" s="290">
        <f t="shared" si="0"/>
        <v>-40.260000000000218</v>
      </c>
      <c r="K33" s="11"/>
    </row>
    <row r="34" spans="1:12" ht="25.5">
      <c r="A34" s="82" t="s">
        <v>99</v>
      </c>
      <c r="B34" s="73" t="s">
        <v>74</v>
      </c>
      <c r="C34" s="74" t="s">
        <v>37</v>
      </c>
      <c r="D34" s="74">
        <v>2812.45</v>
      </c>
      <c r="E34" s="74">
        <v>2589.2600000000002</v>
      </c>
      <c r="F34" s="214">
        <v>2825.03</v>
      </c>
      <c r="G34" s="271">
        <v>2825</v>
      </c>
      <c r="H34" s="63">
        <v>2784.74</v>
      </c>
      <c r="I34" s="216"/>
      <c r="J34" s="290">
        <f t="shared" si="0"/>
        <v>-40.260000000000218</v>
      </c>
      <c r="K34" s="11"/>
    </row>
    <row r="35" spans="1:12" ht="24.75" customHeight="1">
      <c r="A35" s="82" t="s">
        <v>144</v>
      </c>
      <c r="B35" s="73" t="s">
        <v>73</v>
      </c>
      <c r="C35" s="74" t="s">
        <v>37</v>
      </c>
      <c r="D35" s="74"/>
      <c r="E35" s="74"/>
      <c r="F35" s="214"/>
      <c r="G35" s="271"/>
      <c r="H35" s="63"/>
      <c r="I35" s="216"/>
      <c r="J35" s="290">
        <f t="shared" si="0"/>
        <v>0</v>
      </c>
      <c r="K35" s="11"/>
      <c r="L35" s="66"/>
    </row>
    <row r="36" spans="1:12" ht="25.5">
      <c r="A36" s="82" t="s">
        <v>100</v>
      </c>
      <c r="B36" s="73" t="s">
        <v>86</v>
      </c>
      <c r="C36" s="74" t="s">
        <v>37</v>
      </c>
      <c r="D36" s="74"/>
      <c r="E36" s="74"/>
      <c r="F36" s="214"/>
      <c r="G36" s="271"/>
      <c r="H36" s="63"/>
      <c r="I36" s="216"/>
      <c r="J36" s="290">
        <f t="shared" si="0"/>
        <v>0</v>
      </c>
      <c r="K36" s="11"/>
    </row>
    <row r="37" spans="1:12">
      <c r="A37" s="82" t="s">
        <v>83</v>
      </c>
      <c r="B37" s="73" t="s">
        <v>75</v>
      </c>
      <c r="C37" s="74" t="s">
        <v>37</v>
      </c>
      <c r="D37" s="74">
        <v>284.55</v>
      </c>
      <c r="E37" s="74">
        <v>217.82</v>
      </c>
      <c r="F37" s="213">
        <v>194.88</v>
      </c>
      <c r="G37" s="271">
        <v>177.59</v>
      </c>
      <c r="H37" s="282">
        <v>177.59</v>
      </c>
      <c r="I37" s="216">
        <f>H37/H26*100</f>
        <v>1.7314333292384971</v>
      </c>
      <c r="J37" s="290">
        <f t="shared" si="0"/>
        <v>0</v>
      </c>
      <c r="K37" s="11"/>
    </row>
    <row r="38" spans="1:12">
      <c r="A38" s="82" t="s">
        <v>84</v>
      </c>
      <c r="B38" s="73" t="s">
        <v>68</v>
      </c>
      <c r="C38" s="74" t="s">
        <v>37</v>
      </c>
      <c r="D38" s="74">
        <v>76.900000000000006</v>
      </c>
      <c r="E38" s="74">
        <v>176.96</v>
      </c>
      <c r="F38" s="213">
        <v>49.6</v>
      </c>
      <c r="G38" s="271">
        <v>76.900000000000006</v>
      </c>
      <c r="H38" s="282">
        <v>76.900000000000006</v>
      </c>
      <c r="I38" s="216">
        <f>H38/H26*100</f>
        <v>0.749745047685345</v>
      </c>
      <c r="J38" s="290">
        <f t="shared" si="0"/>
        <v>0</v>
      </c>
      <c r="K38" s="11"/>
    </row>
    <row r="39" spans="1:12">
      <c r="A39" s="72" t="s">
        <v>50</v>
      </c>
      <c r="B39" s="77" t="s">
        <v>107</v>
      </c>
      <c r="C39" s="74" t="s">
        <v>78</v>
      </c>
      <c r="D39" s="74">
        <v>14586.47</v>
      </c>
      <c r="E39" s="74">
        <v>13366</v>
      </c>
      <c r="F39" s="214"/>
      <c r="G39" s="276">
        <v>15942.95</v>
      </c>
      <c r="H39" s="63">
        <v>3098</v>
      </c>
      <c r="I39" s="214"/>
      <c r="J39" s="290">
        <f>H39-G39</f>
        <v>-12844.95</v>
      </c>
      <c r="K39" s="11"/>
    </row>
    <row r="40" spans="1:12" ht="25.5">
      <c r="A40" s="86"/>
      <c r="B40" s="73" t="s">
        <v>124</v>
      </c>
      <c r="C40" s="74" t="s">
        <v>78</v>
      </c>
      <c r="D40" s="74">
        <v>13922.75</v>
      </c>
      <c r="E40" s="74">
        <v>12661</v>
      </c>
      <c r="F40" s="214"/>
      <c r="G40" s="276">
        <v>15108.6</v>
      </c>
      <c r="H40" s="63">
        <v>3098</v>
      </c>
      <c r="I40" s="214"/>
      <c r="J40" s="290">
        <f t="shared" si="0"/>
        <v>-12010.6</v>
      </c>
      <c r="K40" s="11"/>
    </row>
    <row r="41" spans="1:12" ht="39.75" customHeight="1">
      <c r="A41" s="27" t="s">
        <v>51</v>
      </c>
      <c r="B41" s="81" t="s">
        <v>145</v>
      </c>
      <c r="C41" s="63" t="s">
        <v>69</v>
      </c>
      <c r="D41" s="207">
        <f>D45++D81+D95+D99+D105+D106+D119+D120+D121+D122+D123+D124+D125+D126+D127+D128+D129</f>
        <v>40556.248153439999</v>
      </c>
      <c r="E41" s="207">
        <f>E45++E81+E95+E99+E105+E106+E119+E120+E121+E122+E123+E124+E125+E126+E127+E128+E129+E43</f>
        <v>38581.604662584003</v>
      </c>
      <c r="F41" s="207">
        <f>F45++F81+F95+F99+F105+F106+F119+F120+F121+F122+F123+F124+F125+F126+F127+F128+F129+F43</f>
        <v>41803.550551440007</v>
      </c>
      <c r="G41" s="278">
        <f>G45+G81+G99+G106+G119+G120+G122+G123+G125+G43+G124+G126+G127+G129</f>
        <v>53783.406967999996</v>
      </c>
      <c r="H41" s="208">
        <f>H43+H45+H82+H95+H99+H105+H106+H119+H120+H121+H122+H123+H124+H125+H126+H127+H128+H129+H92+H102</f>
        <v>40927.898276180793</v>
      </c>
      <c r="I41" s="278">
        <f>I43+I45+I82+I92+I99+I106+I119+I120+I121+I122+I123+I124+I125+I126+I127+I95+I102</f>
        <v>100</v>
      </c>
      <c r="J41" s="292">
        <f t="shared" si="0"/>
        <v>-12855.508691819203</v>
      </c>
      <c r="K41" s="11"/>
    </row>
    <row r="42" spans="1:12">
      <c r="A42" s="28"/>
      <c r="B42" s="83" t="s">
        <v>35</v>
      </c>
      <c r="C42" s="74"/>
      <c r="D42" s="74"/>
      <c r="E42" s="74"/>
      <c r="F42" s="214"/>
      <c r="G42" s="275"/>
      <c r="H42" s="63"/>
      <c r="I42" s="214"/>
      <c r="J42" s="290"/>
      <c r="K42" s="11"/>
    </row>
    <row r="43" spans="1:12" ht="23.25" customHeight="1">
      <c r="A43" s="29" t="s">
        <v>60</v>
      </c>
      <c r="B43" s="77" t="s">
        <v>146</v>
      </c>
      <c r="C43" s="74" t="s">
        <v>69</v>
      </c>
      <c r="D43" s="74"/>
      <c r="E43" s="74">
        <v>261</v>
      </c>
      <c r="F43" s="215">
        <v>360.3</v>
      </c>
      <c r="G43" s="272">
        <v>422.9</v>
      </c>
      <c r="H43" s="208">
        <v>422.9</v>
      </c>
      <c r="I43" s="215">
        <f>H43/H41*100</f>
        <v>1.0332805196745694</v>
      </c>
      <c r="J43" s="290">
        <f t="shared" si="0"/>
        <v>0</v>
      </c>
      <c r="K43" s="11"/>
      <c r="L43" s="11"/>
    </row>
    <row r="44" spans="1:12" ht="12" customHeight="1">
      <c r="A44" s="30"/>
      <c r="B44" s="73"/>
      <c r="C44" s="74"/>
      <c r="D44" s="74"/>
      <c r="E44" s="74"/>
      <c r="F44" s="216"/>
      <c r="G44" s="105"/>
      <c r="H44" s="283"/>
      <c r="I44" s="216"/>
      <c r="J44" s="290"/>
      <c r="K44" s="11"/>
    </row>
    <row r="45" spans="1:12" ht="12.75" customHeight="1">
      <c r="A45" s="31" t="s">
        <v>61</v>
      </c>
      <c r="B45" s="77" t="s">
        <v>147</v>
      </c>
      <c r="C45" s="78" t="s">
        <v>69</v>
      </c>
      <c r="D45" s="78">
        <v>20042.900000000001</v>
      </c>
      <c r="E45" s="203">
        <f>E67</f>
        <v>18905.34762</v>
      </c>
      <c r="F45" s="218">
        <f>F67</f>
        <v>20854.531620000002</v>
      </c>
      <c r="G45" s="273">
        <f>G67</f>
        <v>20727.60598</v>
      </c>
      <c r="H45" s="208">
        <f>H67</f>
        <v>17109.424799999997</v>
      </c>
      <c r="I45" s="215">
        <f>H45/H41*100</f>
        <v>41.803819694199483</v>
      </c>
      <c r="J45" s="290">
        <f t="shared" si="0"/>
        <v>-3618.1811800000032</v>
      </c>
      <c r="K45" s="11"/>
    </row>
    <row r="46" spans="1:12">
      <c r="A46" s="25" t="s">
        <v>126</v>
      </c>
      <c r="B46" s="77" t="s">
        <v>49</v>
      </c>
      <c r="C46" s="78" t="s">
        <v>69</v>
      </c>
      <c r="D46" s="78"/>
      <c r="E46" s="78"/>
      <c r="F46" s="217"/>
      <c r="G46" s="107"/>
      <c r="H46" s="207"/>
      <c r="I46" s="216"/>
      <c r="J46" s="290">
        <f t="shared" si="0"/>
        <v>0</v>
      </c>
      <c r="K46" s="11"/>
    </row>
    <row r="47" spans="1:12" ht="22.5" customHeight="1">
      <c r="A47" s="21"/>
      <c r="B47" s="73" t="s">
        <v>148</v>
      </c>
      <c r="C47" s="88" t="s">
        <v>149</v>
      </c>
      <c r="D47" s="88"/>
      <c r="E47" s="88"/>
      <c r="F47" s="217"/>
      <c r="G47" s="87"/>
      <c r="H47" s="207"/>
      <c r="I47" s="216"/>
      <c r="J47" s="290">
        <f t="shared" si="0"/>
        <v>0</v>
      </c>
      <c r="K47" s="11"/>
    </row>
    <row r="48" spans="1:12" ht="22.5" customHeight="1">
      <c r="A48" s="21"/>
      <c r="B48" s="73" t="s">
        <v>150</v>
      </c>
      <c r="C48" s="88"/>
      <c r="D48" s="88"/>
      <c r="E48" s="88"/>
      <c r="F48" s="217"/>
      <c r="G48" s="87"/>
      <c r="H48" s="207"/>
      <c r="I48" s="216"/>
      <c r="J48" s="290">
        <f t="shared" si="0"/>
        <v>0</v>
      </c>
      <c r="K48" s="11"/>
    </row>
    <row r="49" spans="1:14" ht="15.75" customHeight="1">
      <c r="A49" s="21"/>
      <c r="B49" s="73" t="s">
        <v>87</v>
      </c>
      <c r="C49" s="74" t="s">
        <v>90</v>
      </c>
      <c r="D49" s="74"/>
      <c r="E49" s="74"/>
      <c r="F49" s="216"/>
      <c r="G49" s="105"/>
      <c r="H49" s="283"/>
      <c r="I49" s="216"/>
      <c r="J49" s="290">
        <f t="shared" si="0"/>
        <v>0</v>
      </c>
      <c r="K49" s="11"/>
    </row>
    <row r="50" spans="1:14" ht="22.5" customHeight="1">
      <c r="A50" s="21"/>
      <c r="B50" s="73" t="s">
        <v>151</v>
      </c>
      <c r="C50" s="74"/>
      <c r="D50" s="74"/>
      <c r="E50" s="74"/>
      <c r="F50" s="213"/>
      <c r="G50" s="105"/>
      <c r="H50" s="282"/>
      <c r="I50" s="216"/>
      <c r="J50" s="290">
        <f t="shared" si="0"/>
        <v>0</v>
      </c>
      <c r="K50" s="11"/>
    </row>
    <row r="51" spans="1:14">
      <c r="A51" s="21"/>
      <c r="B51" s="73" t="s">
        <v>88</v>
      </c>
      <c r="C51" s="74" t="s">
        <v>78</v>
      </c>
      <c r="D51" s="74"/>
      <c r="E51" s="74"/>
      <c r="F51" s="216"/>
      <c r="G51" s="105"/>
      <c r="H51" s="283"/>
      <c r="I51" s="216"/>
      <c r="J51" s="290">
        <f t="shared" si="0"/>
        <v>0</v>
      </c>
      <c r="K51" s="11"/>
    </row>
    <row r="52" spans="1:14">
      <c r="A52" s="21"/>
      <c r="B52" s="73" t="s">
        <v>152</v>
      </c>
      <c r="C52" s="74" t="s">
        <v>56</v>
      </c>
      <c r="D52" s="74"/>
      <c r="E52" s="74"/>
      <c r="F52" s="216"/>
      <c r="G52" s="105"/>
      <c r="H52" s="283"/>
      <c r="I52" s="216"/>
      <c r="J52" s="290">
        <f t="shared" si="0"/>
        <v>0</v>
      </c>
      <c r="K52" s="11"/>
    </row>
    <row r="53" spans="1:14">
      <c r="A53" s="32" t="s">
        <v>127</v>
      </c>
      <c r="B53" s="77" t="s">
        <v>136</v>
      </c>
      <c r="C53" s="78" t="s">
        <v>69</v>
      </c>
      <c r="D53" s="78"/>
      <c r="E53" s="78"/>
      <c r="F53" s="218"/>
      <c r="G53" s="107"/>
      <c r="H53" s="208"/>
      <c r="I53" s="215"/>
      <c r="J53" s="290"/>
      <c r="K53" s="11"/>
    </row>
    <row r="54" spans="1:14" ht="25.5" customHeight="1">
      <c r="A54" s="33"/>
      <c r="B54" s="73" t="s">
        <v>148</v>
      </c>
      <c r="C54" s="88" t="s">
        <v>89</v>
      </c>
      <c r="D54" s="88"/>
      <c r="E54" s="88"/>
      <c r="F54" s="217"/>
      <c r="G54" s="87"/>
      <c r="H54" s="207"/>
      <c r="I54" s="216"/>
      <c r="J54" s="290"/>
      <c r="K54" s="11"/>
    </row>
    <row r="55" spans="1:14" ht="21.75" customHeight="1">
      <c r="A55" s="34"/>
      <c r="B55" s="73" t="s">
        <v>150</v>
      </c>
      <c r="C55" s="88" t="s">
        <v>89</v>
      </c>
      <c r="D55" s="88"/>
      <c r="E55" s="88"/>
      <c r="F55" s="217"/>
      <c r="G55" s="87"/>
      <c r="H55" s="207"/>
      <c r="I55" s="216"/>
      <c r="J55" s="290"/>
      <c r="K55" s="11"/>
    </row>
    <row r="56" spans="1:14" ht="15" customHeight="1">
      <c r="A56" s="35"/>
      <c r="B56" s="73" t="s">
        <v>153</v>
      </c>
      <c r="C56" s="74" t="s">
        <v>90</v>
      </c>
      <c r="D56" s="74"/>
      <c r="E56" s="74"/>
      <c r="F56" s="216"/>
      <c r="G56" s="87"/>
      <c r="H56" s="283"/>
      <c r="I56" s="216"/>
      <c r="J56" s="290"/>
      <c r="K56" s="11"/>
    </row>
    <row r="57" spans="1:14" ht="23.25" customHeight="1">
      <c r="A57" s="36"/>
      <c r="B57" s="73" t="s">
        <v>151</v>
      </c>
      <c r="C57" s="74"/>
      <c r="D57" s="74"/>
      <c r="E57" s="74"/>
      <c r="F57" s="213"/>
      <c r="G57" s="108"/>
      <c r="H57" s="282"/>
      <c r="I57" s="216"/>
      <c r="J57" s="290"/>
      <c r="K57" s="11"/>
    </row>
    <row r="58" spans="1:14">
      <c r="A58" s="37"/>
      <c r="B58" s="73" t="s">
        <v>88</v>
      </c>
      <c r="C58" s="74" t="s">
        <v>47</v>
      </c>
      <c r="D58" s="74"/>
      <c r="E58" s="74"/>
      <c r="F58" s="217"/>
      <c r="G58" s="105"/>
      <c r="H58" s="207"/>
      <c r="I58" s="216"/>
      <c r="J58" s="290"/>
      <c r="K58" s="11"/>
    </row>
    <row r="59" spans="1:14">
      <c r="A59" s="38"/>
      <c r="B59" s="73" t="s">
        <v>154</v>
      </c>
      <c r="C59" s="74" t="s">
        <v>56</v>
      </c>
      <c r="D59" s="74"/>
      <c r="E59" s="74"/>
      <c r="F59" s="217"/>
      <c r="G59" s="87"/>
      <c r="H59" s="207"/>
      <c r="I59" s="214"/>
      <c r="J59" s="290"/>
      <c r="K59" s="11"/>
    </row>
    <row r="60" spans="1:14" ht="12.75" customHeight="1">
      <c r="A60" s="39" t="s">
        <v>128</v>
      </c>
      <c r="B60" s="77" t="s">
        <v>48</v>
      </c>
      <c r="C60" s="78" t="s">
        <v>69</v>
      </c>
      <c r="D60" s="78"/>
      <c r="E60" s="78"/>
      <c r="F60" s="215"/>
      <c r="G60" s="107"/>
      <c r="H60" s="278"/>
      <c r="I60" s="215"/>
      <c r="J60" s="290"/>
      <c r="K60" s="11"/>
      <c r="N60" s="64"/>
    </row>
    <row r="61" spans="1:14" ht="21.75" customHeight="1">
      <c r="A61" s="38"/>
      <c r="B61" s="73" t="s">
        <v>148</v>
      </c>
      <c r="C61" s="88" t="s">
        <v>89</v>
      </c>
      <c r="D61" s="88"/>
      <c r="E61" s="88"/>
      <c r="F61" s="217"/>
      <c r="G61" s="87"/>
      <c r="H61" s="207"/>
      <c r="I61" s="214"/>
      <c r="J61" s="290"/>
      <c r="K61" s="11"/>
    </row>
    <row r="62" spans="1:14" ht="21.75" customHeight="1">
      <c r="A62" s="38"/>
      <c r="B62" s="73" t="s">
        <v>150</v>
      </c>
      <c r="C62" s="88"/>
      <c r="D62" s="88"/>
      <c r="E62" s="88"/>
      <c r="F62" s="217"/>
      <c r="G62" s="87"/>
      <c r="H62" s="207"/>
      <c r="I62" s="214"/>
      <c r="J62" s="290"/>
      <c r="K62" s="11"/>
    </row>
    <row r="63" spans="1:14">
      <c r="A63" s="38"/>
      <c r="B63" s="73" t="s">
        <v>153</v>
      </c>
      <c r="C63" s="74" t="s">
        <v>90</v>
      </c>
      <c r="D63" s="74"/>
      <c r="E63" s="74"/>
      <c r="F63" s="216"/>
      <c r="G63" s="105"/>
      <c r="H63" s="283"/>
      <c r="I63" s="216"/>
      <c r="J63" s="290"/>
      <c r="K63" s="11"/>
    </row>
    <row r="64" spans="1:14" ht="24.75" customHeight="1">
      <c r="A64" s="38"/>
      <c r="B64" s="73" t="s">
        <v>151</v>
      </c>
      <c r="C64" s="74"/>
      <c r="D64" s="74"/>
      <c r="E64" s="74"/>
      <c r="F64" s="213"/>
      <c r="G64" s="108"/>
      <c r="H64" s="282"/>
      <c r="I64" s="216"/>
      <c r="J64" s="290"/>
      <c r="K64" s="11"/>
    </row>
    <row r="65" spans="1:11">
      <c r="A65" s="38"/>
      <c r="B65" s="73" t="s">
        <v>155</v>
      </c>
      <c r="C65" s="74" t="s">
        <v>47</v>
      </c>
      <c r="D65" s="74"/>
      <c r="E65" s="74"/>
      <c r="F65" s="216"/>
      <c r="G65" s="105"/>
      <c r="H65" s="207"/>
      <c r="I65" s="216"/>
      <c r="J65" s="290"/>
      <c r="K65" s="11"/>
    </row>
    <row r="66" spans="1:11" ht="15" customHeight="1">
      <c r="A66" s="30"/>
      <c r="B66" s="73" t="s">
        <v>70</v>
      </c>
      <c r="C66" s="74" t="s">
        <v>56</v>
      </c>
      <c r="D66" s="74"/>
      <c r="E66" s="74"/>
      <c r="F66" s="214"/>
      <c r="G66" s="106"/>
      <c r="H66" s="63"/>
      <c r="I66" s="214"/>
      <c r="J66" s="290"/>
      <c r="K66" s="11"/>
    </row>
    <row r="67" spans="1:11" ht="15.75" customHeight="1">
      <c r="A67" s="40" t="s">
        <v>129</v>
      </c>
      <c r="B67" s="77" t="s">
        <v>156</v>
      </c>
      <c r="C67" s="78" t="s">
        <v>69</v>
      </c>
      <c r="D67" s="203">
        <f>D72*D73/1000</f>
        <v>20042.955000000002</v>
      </c>
      <c r="E67" s="203">
        <f>E72*E73/1000</f>
        <v>18905.34762</v>
      </c>
      <c r="F67" s="215">
        <f>F72*F73/1000</f>
        <v>20854.531620000002</v>
      </c>
      <c r="G67" s="273">
        <f>G72*G73/1000</f>
        <v>20727.60598</v>
      </c>
      <c r="H67" s="208">
        <f>H72*H73/1000</f>
        <v>17109.424799999997</v>
      </c>
      <c r="I67" s="215"/>
      <c r="J67" s="290"/>
      <c r="K67" s="11"/>
    </row>
    <row r="68" spans="1:11" ht="25.5">
      <c r="A68" s="41"/>
      <c r="B68" s="73" t="s">
        <v>148</v>
      </c>
      <c r="C68" s="74" t="s">
        <v>89</v>
      </c>
      <c r="D68" s="74">
        <v>242.2</v>
      </c>
      <c r="E68" s="74"/>
      <c r="F68" s="219">
        <v>203.3</v>
      </c>
      <c r="G68" s="274">
        <v>198.4</v>
      </c>
      <c r="H68" s="65">
        <v>195.7</v>
      </c>
      <c r="I68" s="219"/>
      <c r="J68" s="290"/>
      <c r="K68" s="11"/>
    </row>
    <row r="69" spans="1:11" ht="25.5">
      <c r="A69" s="20"/>
      <c r="B69" s="73" t="s">
        <v>150</v>
      </c>
      <c r="C69" s="74" t="s">
        <v>89</v>
      </c>
      <c r="D69" s="74">
        <v>292.2</v>
      </c>
      <c r="E69" s="74"/>
      <c r="F69" s="219">
        <v>250.67</v>
      </c>
      <c r="G69" s="274">
        <v>207.5</v>
      </c>
      <c r="H69" s="65">
        <v>204.7</v>
      </c>
      <c r="I69" s="219"/>
      <c r="J69" s="290"/>
      <c r="K69" s="11"/>
    </row>
    <row r="70" spans="1:11">
      <c r="A70" s="33"/>
      <c r="B70" s="73" t="s">
        <v>153</v>
      </c>
      <c r="C70" s="74" t="s">
        <v>90</v>
      </c>
      <c r="D70" s="74">
        <v>3171.4</v>
      </c>
      <c r="E70" s="74"/>
      <c r="F70" s="214">
        <v>2638.7</v>
      </c>
      <c r="G70" s="275">
        <v>2634.4</v>
      </c>
      <c r="H70" s="63">
        <v>2368.4</v>
      </c>
      <c r="I70" s="214"/>
      <c r="J70" s="290"/>
      <c r="K70" s="11"/>
    </row>
    <row r="71" spans="1:11" ht="24.75" customHeight="1">
      <c r="A71" s="33"/>
      <c r="B71" s="73" t="s">
        <v>151</v>
      </c>
      <c r="C71" s="74"/>
      <c r="D71" s="74"/>
      <c r="E71" s="74"/>
      <c r="F71" s="214"/>
      <c r="G71" s="275">
        <v>0.19800000000000001</v>
      </c>
      <c r="H71" s="63">
        <v>0.186</v>
      </c>
      <c r="I71" s="214"/>
      <c r="J71" s="290"/>
      <c r="K71" s="11"/>
    </row>
    <row r="72" spans="1:11" ht="15" customHeight="1">
      <c r="A72" s="33"/>
      <c r="B72" s="73" t="s">
        <v>88</v>
      </c>
      <c r="C72" s="74" t="s">
        <v>78</v>
      </c>
      <c r="D72" s="74">
        <v>15650</v>
      </c>
      <c r="E72" s="74">
        <v>14778</v>
      </c>
      <c r="F72" s="214">
        <v>14963</v>
      </c>
      <c r="G72" s="275">
        <v>13294</v>
      </c>
      <c r="H72" s="63">
        <v>12753</v>
      </c>
      <c r="I72" s="214"/>
      <c r="J72" s="290"/>
      <c r="K72" s="11"/>
    </row>
    <row r="73" spans="1:11" ht="12.75" customHeight="1">
      <c r="A73" s="33"/>
      <c r="B73" s="73" t="s">
        <v>79</v>
      </c>
      <c r="C73" s="74" t="s">
        <v>56</v>
      </c>
      <c r="D73" s="74">
        <v>1280.7</v>
      </c>
      <c r="E73" s="74">
        <v>1279.29</v>
      </c>
      <c r="F73" s="214">
        <v>1393.74</v>
      </c>
      <c r="G73" s="275">
        <v>1559.17</v>
      </c>
      <c r="H73" s="63">
        <v>1341.6</v>
      </c>
      <c r="I73" s="214"/>
      <c r="J73" s="290"/>
      <c r="K73" s="11"/>
    </row>
    <row r="74" spans="1:11">
      <c r="A74" s="25" t="s">
        <v>130</v>
      </c>
      <c r="B74" s="77" t="s">
        <v>141</v>
      </c>
      <c r="C74" s="78" t="s">
        <v>69</v>
      </c>
      <c r="D74" s="78"/>
      <c r="E74" s="78"/>
      <c r="F74" s="215"/>
      <c r="G74" s="273"/>
      <c r="H74" s="278"/>
      <c r="I74" s="215"/>
      <c r="J74" s="290"/>
      <c r="K74" s="11"/>
    </row>
    <row r="75" spans="1:11" ht="25.5">
      <c r="A75" s="33"/>
      <c r="B75" s="73" t="s">
        <v>148</v>
      </c>
      <c r="C75" s="74" t="s">
        <v>157</v>
      </c>
      <c r="D75" s="74"/>
      <c r="E75" s="74"/>
      <c r="F75" s="214"/>
      <c r="G75" s="106"/>
      <c r="H75" s="63"/>
      <c r="I75" s="214"/>
      <c r="J75" s="290"/>
      <c r="K75" s="11"/>
    </row>
    <row r="76" spans="1:11" ht="25.5">
      <c r="A76" s="33"/>
      <c r="B76" s="73" t="s">
        <v>150</v>
      </c>
      <c r="C76" s="74"/>
      <c r="D76" s="74"/>
      <c r="E76" s="74"/>
      <c r="F76" s="214"/>
      <c r="G76" s="106"/>
      <c r="H76" s="63"/>
      <c r="I76" s="214"/>
      <c r="J76" s="290"/>
      <c r="K76" s="11"/>
    </row>
    <row r="77" spans="1:11" ht="12.75" customHeight="1">
      <c r="A77" s="33"/>
      <c r="B77" s="73" t="s">
        <v>153</v>
      </c>
      <c r="C77" s="74" t="s">
        <v>90</v>
      </c>
      <c r="D77" s="74"/>
      <c r="E77" s="74"/>
      <c r="F77" s="214"/>
      <c r="G77" s="106"/>
      <c r="H77" s="63"/>
      <c r="I77" s="214"/>
      <c r="J77" s="290"/>
      <c r="K77" s="11"/>
    </row>
    <row r="78" spans="1:11" ht="24" customHeight="1">
      <c r="A78" s="33"/>
      <c r="B78" s="73" t="s">
        <v>151</v>
      </c>
      <c r="C78" s="74"/>
      <c r="D78" s="74"/>
      <c r="E78" s="74"/>
      <c r="F78" s="214"/>
      <c r="G78" s="106"/>
      <c r="H78" s="63"/>
      <c r="I78" s="214"/>
      <c r="J78" s="290"/>
      <c r="K78" s="11"/>
    </row>
    <row r="79" spans="1:11" ht="15" customHeight="1">
      <c r="A79" s="33"/>
      <c r="B79" s="73" t="s">
        <v>88</v>
      </c>
      <c r="C79" s="74" t="s">
        <v>47</v>
      </c>
      <c r="D79" s="74"/>
      <c r="E79" s="74"/>
      <c r="F79" s="214"/>
      <c r="G79" s="106"/>
      <c r="H79" s="63"/>
      <c r="I79" s="214"/>
      <c r="J79" s="290"/>
      <c r="K79" s="11"/>
    </row>
    <row r="80" spans="1:11" ht="15.75" customHeight="1">
      <c r="A80" s="33"/>
      <c r="B80" s="73" t="s">
        <v>70</v>
      </c>
      <c r="C80" s="74" t="s">
        <v>56</v>
      </c>
      <c r="D80" s="74"/>
      <c r="E80" s="74"/>
      <c r="F80" s="214"/>
      <c r="G80" s="106"/>
      <c r="H80" s="63"/>
      <c r="I80" s="214"/>
      <c r="J80" s="290"/>
      <c r="K80" s="11"/>
    </row>
    <row r="81" spans="1:11" ht="38.25" customHeight="1">
      <c r="A81" s="42" t="s">
        <v>62</v>
      </c>
      <c r="B81" s="77" t="s">
        <v>158</v>
      </c>
      <c r="C81" s="78" t="s">
        <v>69</v>
      </c>
      <c r="D81" s="203">
        <f>D82</f>
        <v>2367.5983679999999</v>
      </c>
      <c r="E81" s="203">
        <f>E82</f>
        <v>2012.5335180000002</v>
      </c>
      <c r="F81" s="218">
        <f>F82+F92</f>
        <v>2426.2864800000002</v>
      </c>
      <c r="G81" s="272">
        <f>G82+G92</f>
        <v>3377.2949999999996</v>
      </c>
      <c r="H81" s="208">
        <f>H82+H92</f>
        <v>2290.9339600000003</v>
      </c>
      <c r="I81" s="215"/>
      <c r="J81" s="290">
        <f t="shared" si="0"/>
        <v>-1086.3610399999993</v>
      </c>
      <c r="K81" s="11"/>
    </row>
    <row r="82" spans="1:11" ht="25.5">
      <c r="A82" s="32" t="s">
        <v>159</v>
      </c>
      <c r="B82" s="77" t="s">
        <v>91</v>
      </c>
      <c r="C82" s="78" t="s">
        <v>69</v>
      </c>
      <c r="D82" s="203">
        <f>D83</f>
        <v>2367.5983679999999</v>
      </c>
      <c r="E82" s="203">
        <f>E83</f>
        <v>2012.5335180000002</v>
      </c>
      <c r="F82" s="218">
        <f>F83+F86</f>
        <v>2426.2864800000002</v>
      </c>
      <c r="G82" s="272">
        <f>G83+G86</f>
        <v>3377.2949999999996</v>
      </c>
      <c r="H82" s="208">
        <f>H83+H86</f>
        <v>2290.9339600000003</v>
      </c>
      <c r="I82" s="215">
        <f>H82/H41*100</f>
        <v>5.5974874266467713</v>
      </c>
      <c r="J82" s="290">
        <f t="shared" si="0"/>
        <v>-1086.3610399999993</v>
      </c>
      <c r="K82" s="11"/>
    </row>
    <row r="83" spans="1:11">
      <c r="A83" s="24" t="s">
        <v>160</v>
      </c>
      <c r="B83" s="73" t="s">
        <v>115</v>
      </c>
      <c r="C83" s="74" t="s">
        <v>69</v>
      </c>
      <c r="D83" s="205">
        <f>D84*D85</f>
        <v>2367.5983679999999</v>
      </c>
      <c r="E83" s="205">
        <f>E84*E85</f>
        <v>2012.5335180000002</v>
      </c>
      <c r="F83" s="217">
        <f>F84*F85</f>
        <v>2426.2864800000002</v>
      </c>
      <c r="G83" s="271">
        <f>G84*G85</f>
        <v>3377.2949999999996</v>
      </c>
      <c r="H83" s="207">
        <f>H84*H85</f>
        <v>2290.9339600000003</v>
      </c>
      <c r="I83" s="216"/>
      <c r="J83" s="290"/>
      <c r="K83" s="11"/>
    </row>
    <row r="84" spans="1:11">
      <c r="A84" s="35"/>
      <c r="B84" s="73" t="s">
        <v>92</v>
      </c>
      <c r="C84" s="74" t="s">
        <v>161</v>
      </c>
      <c r="D84" s="74">
        <v>616.1</v>
      </c>
      <c r="E84" s="74">
        <v>524.1</v>
      </c>
      <c r="F84" s="217">
        <v>602.4</v>
      </c>
      <c r="G84" s="271">
        <v>833.9</v>
      </c>
      <c r="H84" s="207">
        <v>559.72</v>
      </c>
      <c r="I84" s="214"/>
      <c r="J84" s="290"/>
      <c r="K84" s="11"/>
    </row>
    <row r="85" spans="1:11">
      <c r="A85" s="41"/>
      <c r="B85" s="73" t="s">
        <v>80</v>
      </c>
      <c r="C85" s="74" t="s">
        <v>56</v>
      </c>
      <c r="D85" s="204">
        <v>3.8428800000000001</v>
      </c>
      <c r="E85" s="205">
        <v>3.8399800000000002</v>
      </c>
      <c r="F85" s="213">
        <v>4.0277000000000003</v>
      </c>
      <c r="G85" s="277">
        <v>4.05</v>
      </c>
      <c r="H85" s="282">
        <v>4.093</v>
      </c>
      <c r="I85" s="216"/>
      <c r="J85" s="290"/>
      <c r="K85" s="11"/>
    </row>
    <row r="86" spans="1:11">
      <c r="A86" s="24" t="s">
        <v>162</v>
      </c>
      <c r="B86" s="73" t="s">
        <v>116</v>
      </c>
      <c r="C86" s="74" t="s">
        <v>69</v>
      </c>
      <c r="D86" s="74"/>
      <c r="E86" s="74"/>
      <c r="F86" s="216"/>
      <c r="G86" s="105"/>
      <c r="H86" s="283"/>
      <c r="I86" s="216"/>
      <c r="J86" s="290">
        <f t="shared" ref="J86:J151" si="1">H86-G86</f>
        <v>0</v>
      </c>
      <c r="K86" s="11"/>
    </row>
    <row r="87" spans="1:11">
      <c r="A87" s="33"/>
      <c r="B87" s="73" t="s">
        <v>93</v>
      </c>
      <c r="C87" s="74" t="s">
        <v>161</v>
      </c>
      <c r="D87" s="74"/>
      <c r="E87" s="74"/>
      <c r="F87" s="214"/>
      <c r="G87" s="106"/>
      <c r="H87" s="63"/>
      <c r="I87" s="214"/>
      <c r="J87" s="290">
        <f t="shared" si="1"/>
        <v>0</v>
      </c>
      <c r="K87" s="11"/>
    </row>
    <row r="88" spans="1:11">
      <c r="A88" s="43"/>
      <c r="B88" s="73" t="s">
        <v>80</v>
      </c>
      <c r="C88" s="74" t="s">
        <v>56</v>
      </c>
      <c r="D88" s="74"/>
      <c r="E88" s="74"/>
      <c r="F88" s="214"/>
      <c r="G88" s="106"/>
      <c r="H88" s="293"/>
      <c r="I88" s="214"/>
      <c r="J88" s="290">
        <f t="shared" si="1"/>
        <v>0</v>
      </c>
      <c r="K88" s="11"/>
    </row>
    <row r="89" spans="1:11" ht="17.25" customHeight="1">
      <c r="A89" s="44" t="s">
        <v>163</v>
      </c>
      <c r="B89" s="73" t="s">
        <v>117</v>
      </c>
      <c r="C89" s="74" t="s">
        <v>69</v>
      </c>
      <c r="D89" s="74"/>
      <c r="E89" s="74"/>
      <c r="F89" s="216"/>
      <c r="G89" s="105"/>
      <c r="H89" s="283"/>
      <c r="I89" s="216"/>
      <c r="J89" s="290"/>
      <c r="K89" s="11"/>
    </row>
    <row r="90" spans="1:11">
      <c r="A90" s="41"/>
      <c r="B90" s="73" t="s">
        <v>94</v>
      </c>
      <c r="C90" s="74" t="s">
        <v>161</v>
      </c>
      <c r="D90" s="74"/>
      <c r="E90" s="74"/>
      <c r="F90" s="216"/>
      <c r="G90" s="105"/>
      <c r="H90" s="283"/>
      <c r="I90" s="216"/>
      <c r="J90" s="290"/>
      <c r="K90" s="11"/>
    </row>
    <row r="91" spans="1:11">
      <c r="A91" s="33"/>
      <c r="B91" s="73" t="s">
        <v>80</v>
      </c>
      <c r="C91" s="74" t="s">
        <v>56</v>
      </c>
      <c r="D91" s="74"/>
      <c r="E91" s="74"/>
      <c r="F91" s="217"/>
      <c r="G91" s="87"/>
      <c r="H91" s="207"/>
      <c r="I91" s="217"/>
      <c r="J91" s="290"/>
      <c r="K91" s="11"/>
    </row>
    <row r="92" spans="1:11">
      <c r="A92" s="25" t="s">
        <v>164</v>
      </c>
      <c r="B92" s="77" t="s">
        <v>81</v>
      </c>
      <c r="C92" s="74" t="s">
        <v>69</v>
      </c>
      <c r="D92" s="74"/>
      <c r="E92" s="74"/>
      <c r="F92" s="215"/>
      <c r="G92" s="107"/>
      <c r="H92" s="278"/>
      <c r="I92" s="215"/>
      <c r="J92" s="290"/>
      <c r="K92" s="11"/>
    </row>
    <row r="93" spans="1:11" ht="15" customHeight="1">
      <c r="A93" s="33"/>
      <c r="B93" s="73" t="s">
        <v>165</v>
      </c>
      <c r="C93" s="74" t="s">
        <v>37</v>
      </c>
      <c r="D93" s="74"/>
      <c r="E93" s="74"/>
      <c r="F93" s="216"/>
      <c r="G93" s="105"/>
      <c r="H93" s="283"/>
      <c r="I93" s="216"/>
      <c r="J93" s="290"/>
      <c r="K93" s="11"/>
    </row>
    <row r="94" spans="1:11">
      <c r="A94" s="33"/>
      <c r="B94" s="73" t="s">
        <v>95</v>
      </c>
      <c r="C94" s="74" t="s">
        <v>56</v>
      </c>
      <c r="D94" s="74"/>
      <c r="E94" s="74"/>
      <c r="F94" s="217"/>
      <c r="G94" s="105"/>
      <c r="H94" s="207"/>
      <c r="I94" s="216"/>
      <c r="J94" s="290"/>
      <c r="K94" s="11"/>
    </row>
    <row r="95" spans="1:11" ht="37.5" customHeight="1">
      <c r="A95" s="25" t="s">
        <v>63</v>
      </c>
      <c r="B95" s="77" t="s">
        <v>204</v>
      </c>
      <c r="C95" s="74" t="s">
        <v>69</v>
      </c>
      <c r="D95" s="74"/>
      <c r="E95" s="74"/>
      <c r="F95" s="218"/>
      <c r="G95" s="104"/>
      <c r="H95" s="208"/>
      <c r="I95" s="215">
        <f>H95/H41*100</f>
        <v>0</v>
      </c>
      <c r="J95" s="290">
        <f>H95-G95</f>
        <v>0</v>
      </c>
      <c r="K95" s="11"/>
    </row>
    <row r="96" spans="1:11">
      <c r="A96" s="33"/>
      <c r="B96" s="73" t="s">
        <v>101</v>
      </c>
      <c r="C96" s="74" t="s">
        <v>205</v>
      </c>
      <c r="D96" s="74"/>
      <c r="E96" s="74"/>
      <c r="F96" s="220"/>
      <c r="G96" s="105"/>
      <c r="H96" s="294"/>
      <c r="I96" s="216"/>
      <c r="J96" s="289"/>
      <c r="K96" s="11"/>
    </row>
    <row r="97" spans="1:11">
      <c r="A97" s="33"/>
      <c r="B97" s="73" t="s">
        <v>209</v>
      </c>
      <c r="C97" s="74" t="s">
        <v>210</v>
      </c>
      <c r="D97" s="74"/>
      <c r="E97" s="74"/>
      <c r="F97" s="220"/>
      <c r="G97" s="105"/>
      <c r="H97" s="294"/>
      <c r="I97" s="216"/>
      <c r="J97" s="289"/>
      <c r="K97" s="11"/>
    </row>
    <row r="98" spans="1:11" s="1" customFormat="1" ht="25.5" customHeight="1">
      <c r="A98" s="33"/>
      <c r="B98" s="73" t="s">
        <v>95</v>
      </c>
      <c r="C98" s="88" t="s">
        <v>206</v>
      </c>
      <c r="D98" s="88"/>
      <c r="E98" s="88"/>
      <c r="F98" s="221"/>
      <c r="G98" s="87"/>
      <c r="H98" s="293"/>
      <c r="I98" s="216"/>
      <c r="J98" s="290"/>
      <c r="K98" s="12"/>
    </row>
    <row r="99" spans="1:11">
      <c r="A99" s="31" t="s">
        <v>108</v>
      </c>
      <c r="B99" s="77" t="s">
        <v>305</v>
      </c>
      <c r="C99" s="74" t="s">
        <v>69</v>
      </c>
      <c r="D99" s="206">
        <f>D100*D101/1000</f>
        <v>409.57920000000001</v>
      </c>
      <c r="E99" s="206">
        <v>447.7</v>
      </c>
      <c r="F99" s="218">
        <f>F100*F101/1000</f>
        <v>411.06689999999998</v>
      </c>
      <c r="G99" s="272">
        <f>G100*G101/1000</f>
        <v>436.71689999999995</v>
      </c>
      <c r="H99" s="208">
        <f>H100*H101/1000</f>
        <v>69.819254999999998</v>
      </c>
      <c r="I99" s="215">
        <f>H99/H41*100</f>
        <v>0.17059086330028678</v>
      </c>
      <c r="J99" s="290">
        <f t="shared" si="1"/>
        <v>-366.89764499999995</v>
      </c>
      <c r="K99" s="11"/>
    </row>
    <row r="100" spans="1:11" ht="15.75" customHeight="1">
      <c r="A100" s="33"/>
      <c r="B100" s="73" t="s">
        <v>101</v>
      </c>
      <c r="C100" s="74" t="s">
        <v>78</v>
      </c>
      <c r="D100" s="74">
        <v>5130</v>
      </c>
      <c r="E100" s="74">
        <v>5131.3</v>
      </c>
      <c r="F100" s="216">
        <v>5130</v>
      </c>
      <c r="G100" s="276">
        <v>5130</v>
      </c>
      <c r="H100" s="283">
        <v>841.5</v>
      </c>
      <c r="I100" s="216"/>
      <c r="J100" s="289">
        <f t="shared" si="1"/>
        <v>-4288.5</v>
      </c>
      <c r="K100" s="11"/>
    </row>
    <row r="101" spans="1:11" ht="15" customHeight="1">
      <c r="A101" s="33"/>
      <c r="B101" s="73" t="s">
        <v>95</v>
      </c>
      <c r="C101" s="74" t="s">
        <v>56</v>
      </c>
      <c r="D101" s="74">
        <v>79.84</v>
      </c>
      <c r="E101" s="205">
        <f>E99/E100*1000</f>
        <v>87.248845321848265</v>
      </c>
      <c r="F101" s="217">
        <v>80.13</v>
      </c>
      <c r="G101" s="271">
        <v>85.13</v>
      </c>
      <c r="H101" s="207">
        <v>82.97</v>
      </c>
      <c r="I101" s="217"/>
      <c r="J101" s="290">
        <f t="shared" si="1"/>
        <v>-2.1599999999999966</v>
      </c>
      <c r="K101" s="11"/>
    </row>
    <row r="102" spans="1:11" ht="15" customHeight="1">
      <c r="A102" s="36"/>
      <c r="B102" s="417" t="s">
        <v>306</v>
      </c>
      <c r="C102" s="74" t="s">
        <v>69</v>
      </c>
      <c r="D102" s="74"/>
      <c r="E102" s="205"/>
      <c r="F102" s="217"/>
      <c r="G102" s="271"/>
      <c r="H102" s="418">
        <f>H103*H104/1000</f>
        <v>355.81684499999994</v>
      </c>
      <c r="I102" s="217">
        <f>H102/H41*100</f>
        <v>0.86937482740734373</v>
      </c>
      <c r="J102" s="290"/>
      <c r="K102" s="11"/>
    </row>
    <row r="103" spans="1:11" ht="15" customHeight="1">
      <c r="A103" s="36"/>
      <c r="B103" s="73" t="s">
        <v>101</v>
      </c>
      <c r="C103" s="74" t="s">
        <v>78</v>
      </c>
      <c r="D103" s="74"/>
      <c r="E103" s="205"/>
      <c r="F103" s="217"/>
      <c r="G103" s="271"/>
      <c r="H103" s="207">
        <v>4288.5</v>
      </c>
      <c r="I103" s="217"/>
      <c r="J103" s="290"/>
      <c r="K103" s="11"/>
    </row>
    <row r="104" spans="1:11" ht="15" customHeight="1">
      <c r="A104" s="36"/>
      <c r="B104" s="73" t="s">
        <v>95</v>
      </c>
      <c r="C104" s="74" t="s">
        <v>56</v>
      </c>
      <c r="D104" s="74"/>
      <c r="E104" s="205"/>
      <c r="F104" s="217"/>
      <c r="G104" s="271"/>
      <c r="H104" s="207">
        <v>82.97</v>
      </c>
      <c r="I104" s="217"/>
      <c r="J104" s="290"/>
      <c r="K104" s="11"/>
    </row>
    <row r="105" spans="1:11" ht="39.75" customHeight="1">
      <c r="A105" s="45" t="s">
        <v>109</v>
      </c>
      <c r="B105" s="77" t="s">
        <v>166</v>
      </c>
      <c r="C105" s="74" t="s">
        <v>69</v>
      </c>
      <c r="D105" s="74"/>
      <c r="E105" s="74"/>
      <c r="F105" s="215"/>
      <c r="G105" s="107"/>
      <c r="H105" s="278"/>
      <c r="I105" s="215"/>
      <c r="J105" s="290"/>
      <c r="K105" s="11"/>
    </row>
    <row r="106" spans="1:11" ht="28.5" customHeight="1">
      <c r="A106" s="46" t="s">
        <v>110</v>
      </c>
      <c r="B106" s="77" t="s">
        <v>167</v>
      </c>
      <c r="C106" s="74" t="s">
        <v>56</v>
      </c>
      <c r="D106" s="205">
        <f>D107+D113+D116</f>
        <v>11599.224719999998</v>
      </c>
      <c r="E106" s="205">
        <f>E107+E113+E116</f>
        <v>11639.142492000001</v>
      </c>
      <c r="F106" s="218">
        <f>F107+F113+F116</f>
        <v>12248.75772</v>
      </c>
      <c r="G106" s="272">
        <f>G107+G110+G113+G116</f>
        <v>16990.944</v>
      </c>
      <c r="H106" s="208">
        <f>H107+H113+H116</f>
        <v>13058.543330399998</v>
      </c>
      <c r="I106" s="215">
        <f>H106/H41*100</f>
        <v>31.906215272235972</v>
      </c>
      <c r="J106" s="290">
        <f t="shared" si="1"/>
        <v>-3932.4006696000015</v>
      </c>
      <c r="K106" s="11"/>
    </row>
    <row r="107" spans="1:11" ht="30" customHeight="1">
      <c r="A107" s="47" t="s">
        <v>131</v>
      </c>
      <c r="B107" s="77" t="s">
        <v>168</v>
      </c>
      <c r="C107" s="74" t="s">
        <v>69</v>
      </c>
      <c r="D107" s="74">
        <f>D108*D109*12/1000</f>
        <v>8304</v>
      </c>
      <c r="E107" s="210">
        <f>E108*E109*12/1000</f>
        <v>8476.9920000000002</v>
      </c>
      <c r="F107" s="215">
        <f>F108*F109*12/1000</f>
        <v>8769.0239999999994</v>
      </c>
      <c r="G107" s="273">
        <f>G108*G109*12/1000</f>
        <v>10969.296</v>
      </c>
      <c r="H107" s="208">
        <f>H108*H109*12/1000</f>
        <v>9356.5486079999991</v>
      </c>
      <c r="I107" s="215"/>
      <c r="J107" s="290">
        <f t="shared" si="1"/>
        <v>-1612.7473920000011</v>
      </c>
      <c r="K107" s="11"/>
    </row>
    <row r="108" spans="1:11" ht="15" customHeight="1">
      <c r="A108" s="24"/>
      <c r="B108" s="73" t="s">
        <v>71</v>
      </c>
      <c r="C108" s="74" t="s">
        <v>58</v>
      </c>
      <c r="D108" s="74">
        <v>40</v>
      </c>
      <c r="E108" s="74">
        <v>40</v>
      </c>
      <c r="F108" s="216">
        <v>40</v>
      </c>
      <c r="G108" s="276">
        <v>40</v>
      </c>
      <c r="H108" s="283">
        <v>40</v>
      </c>
      <c r="I108" s="214"/>
      <c r="J108" s="290">
        <f t="shared" si="1"/>
        <v>0</v>
      </c>
      <c r="K108" s="11"/>
    </row>
    <row r="109" spans="1:11" ht="13.5" customHeight="1">
      <c r="A109" s="26"/>
      <c r="B109" s="73" t="s">
        <v>72</v>
      </c>
      <c r="C109" s="74" t="s">
        <v>56</v>
      </c>
      <c r="D109" s="74">
        <v>17300</v>
      </c>
      <c r="E109" s="74">
        <v>17660.400000000001</v>
      </c>
      <c r="F109" s="216">
        <v>18268.8</v>
      </c>
      <c r="G109" s="276">
        <v>22852.7</v>
      </c>
      <c r="H109" s="283">
        <f>F109*106.7%</f>
        <v>19492.809599999997</v>
      </c>
      <c r="I109" s="216"/>
      <c r="J109" s="290">
        <f t="shared" si="1"/>
        <v>-3359.8904000000039</v>
      </c>
      <c r="K109" s="11"/>
    </row>
    <row r="110" spans="1:11" ht="23.25" customHeight="1">
      <c r="A110" s="47" t="s">
        <v>132</v>
      </c>
      <c r="B110" s="77" t="s">
        <v>169</v>
      </c>
      <c r="C110" s="74" t="s">
        <v>69</v>
      </c>
      <c r="D110" s="74"/>
      <c r="E110" s="74"/>
      <c r="F110" s="215"/>
      <c r="G110" s="273"/>
      <c r="H110" s="278"/>
      <c r="I110" s="215"/>
      <c r="J110" s="290">
        <f t="shared" si="1"/>
        <v>0</v>
      </c>
      <c r="K110" s="11"/>
    </row>
    <row r="111" spans="1:11">
      <c r="A111" s="24"/>
      <c r="B111" s="73" t="s">
        <v>71</v>
      </c>
      <c r="C111" s="74" t="s">
        <v>58</v>
      </c>
      <c r="D111" s="74"/>
      <c r="E111" s="74"/>
      <c r="F111" s="214"/>
      <c r="G111" s="275"/>
      <c r="H111" s="63"/>
      <c r="I111" s="214"/>
      <c r="J111" s="290">
        <f t="shared" si="1"/>
        <v>0</v>
      </c>
      <c r="K111" s="11"/>
    </row>
    <row r="112" spans="1:11" ht="17.25" customHeight="1">
      <c r="A112" s="26"/>
      <c r="B112" s="73" t="s">
        <v>72</v>
      </c>
      <c r="C112" s="74" t="s">
        <v>56</v>
      </c>
      <c r="D112" s="74"/>
      <c r="E112" s="74"/>
      <c r="F112" s="216"/>
      <c r="G112" s="276"/>
      <c r="H112" s="283"/>
      <c r="I112" s="216"/>
      <c r="J112" s="290">
        <f t="shared" si="1"/>
        <v>0</v>
      </c>
      <c r="K112" s="11"/>
    </row>
    <row r="113" spans="1:11" ht="23.25" customHeight="1">
      <c r="A113" s="47" t="s">
        <v>133</v>
      </c>
      <c r="B113" s="77" t="s">
        <v>170</v>
      </c>
      <c r="C113" s="74" t="s">
        <v>69</v>
      </c>
      <c r="D113" s="205">
        <f>D114*D115*12/1000</f>
        <v>717.38927999999999</v>
      </c>
      <c r="E113" s="205">
        <f>E114*E115*12/1000</f>
        <v>453.6</v>
      </c>
      <c r="F113" s="218">
        <f>F114*F115*12/1000</f>
        <v>757.5638399999998</v>
      </c>
      <c r="G113" s="272">
        <f>G114*G115*12/1000</f>
        <v>1301.4000000000001</v>
      </c>
      <c r="H113" s="208">
        <f>H114*H115*12/1000</f>
        <v>808.32024000000001</v>
      </c>
      <c r="I113" s="218"/>
      <c r="J113" s="290">
        <f t="shared" si="1"/>
        <v>-493.07976000000008</v>
      </c>
      <c r="K113" s="11"/>
    </row>
    <row r="114" spans="1:11" ht="17.25" customHeight="1">
      <c r="A114" s="24"/>
      <c r="B114" s="73" t="s">
        <v>71</v>
      </c>
      <c r="C114" s="74" t="s">
        <v>58</v>
      </c>
      <c r="D114" s="74">
        <v>3</v>
      </c>
      <c r="E114" s="74">
        <v>2</v>
      </c>
      <c r="F114" s="217">
        <v>3</v>
      </c>
      <c r="G114" s="271">
        <v>3</v>
      </c>
      <c r="H114" s="207">
        <v>3</v>
      </c>
      <c r="I114" s="214"/>
      <c r="J114" s="290">
        <f t="shared" si="1"/>
        <v>0</v>
      </c>
      <c r="K114" s="11"/>
    </row>
    <row r="115" spans="1:11" ht="14.25" customHeight="1">
      <c r="A115" s="26"/>
      <c r="B115" s="73" t="s">
        <v>72</v>
      </c>
      <c r="C115" s="74" t="s">
        <v>56</v>
      </c>
      <c r="D115" s="74">
        <v>19927.48</v>
      </c>
      <c r="E115" s="74">
        <v>18900</v>
      </c>
      <c r="F115" s="217">
        <v>21043.439999999999</v>
      </c>
      <c r="G115" s="271">
        <v>36150</v>
      </c>
      <c r="H115" s="207">
        <v>22453.34</v>
      </c>
      <c r="I115" s="216"/>
      <c r="J115" s="290">
        <f t="shared" si="1"/>
        <v>-13696.66</v>
      </c>
      <c r="K115" s="11"/>
    </row>
    <row r="116" spans="1:11" ht="18" customHeight="1">
      <c r="A116" s="47" t="s">
        <v>134</v>
      </c>
      <c r="B116" s="77" t="s">
        <v>171</v>
      </c>
      <c r="C116" s="74" t="s">
        <v>69</v>
      </c>
      <c r="D116" s="205">
        <f>D117*D118*12/1000</f>
        <v>2577.8354399999994</v>
      </c>
      <c r="E116" s="205">
        <f>E117*E118*12/1000</f>
        <v>2708.5504920000003</v>
      </c>
      <c r="F116" s="218">
        <f>F117*F118*12/1000</f>
        <v>2722.1698799999999</v>
      </c>
      <c r="G116" s="272">
        <f>G117*G118*12/1000</f>
        <v>4720.2479999999996</v>
      </c>
      <c r="H116" s="208">
        <f>H117*H118*12/1000</f>
        <v>2893.6744824000002</v>
      </c>
      <c r="I116" s="215"/>
      <c r="J116" s="290">
        <f t="shared" si="1"/>
        <v>-1826.5735175999994</v>
      </c>
      <c r="K116" s="11"/>
    </row>
    <row r="117" spans="1:11">
      <c r="A117" s="24"/>
      <c r="B117" s="73" t="s">
        <v>71</v>
      </c>
      <c r="C117" s="74" t="s">
        <v>58</v>
      </c>
      <c r="D117" s="74">
        <v>10.7</v>
      </c>
      <c r="E117" s="74">
        <v>10.7</v>
      </c>
      <c r="F117" s="217">
        <v>10.7</v>
      </c>
      <c r="G117" s="271">
        <v>10.66</v>
      </c>
      <c r="H117" s="207">
        <v>10.66</v>
      </c>
      <c r="I117" s="214"/>
      <c r="J117" s="290">
        <f t="shared" si="1"/>
        <v>0</v>
      </c>
      <c r="K117" s="11"/>
    </row>
    <row r="118" spans="1:11">
      <c r="A118" s="26"/>
      <c r="B118" s="73" t="s">
        <v>72</v>
      </c>
      <c r="C118" s="74" t="s">
        <v>56</v>
      </c>
      <c r="D118" s="74">
        <v>20076.599999999999</v>
      </c>
      <c r="E118" s="74">
        <v>21094.63</v>
      </c>
      <c r="F118" s="216">
        <v>21200.7</v>
      </c>
      <c r="G118" s="276">
        <v>36900</v>
      </c>
      <c r="H118" s="283">
        <v>22620.97</v>
      </c>
      <c r="I118" s="216"/>
      <c r="J118" s="290">
        <f t="shared" si="1"/>
        <v>-14279.029999999999</v>
      </c>
      <c r="K118" s="11"/>
    </row>
    <row r="119" spans="1:11" ht="25.5">
      <c r="A119" s="48" t="s">
        <v>111</v>
      </c>
      <c r="B119" s="77" t="s">
        <v>172</v>
      </c>
      <c r="C119" s="78" t="s">
        <v>69</v>
      </c>
      <c r="D119" s="203">
        <f>(D107+D113+D116)*0.302</f>
        <v>3502.9658654399996</v>
      </c>
      <c r="E119" s="203">
        <f>(E107+E113+E116)*0.302</f>
        <v>3515.0210325840003</v>
      </c>
      <c r="F119" s="218">
        <f>(F107+F113+F116)*0.302</f>
        <v>3699.12483144</v>
      </c>
      <c r="G119" s="272">
        <f>G106*0.302</f>
        <v>5131.2650880000001</v>
      </c>
      <c r="H119" s="208">
        <f>(H107+H113+H116)*0.302</f>
        <v>3943.6800857807993</v>
      </c>
      <c r="I119" s="215">
        <f>H119/H41*100</f>
        <v>9.6356770122152628</v>
      </c>
      <c r="J119" s="290">
        <f t="shared" si="1"/>
        <v>-1187.5850022192008</v>
      </c>
      <c r="K119" s="11"/>
    </row>
    <row r="120" spans="1:11">
      <c r="A120" s="49" t="s">
        <v>112</v>
      </c>
      <c r="B120" s="77" t="s">
        <v>195</v>
      </c>
      <c r="C120" s="78" t="s">
        <v>69</v>
      </c>
      <c r="D120" s="78">
        <v>1730</v>
      </c>
      <c r="E120" s="78">
        <v>1161</v>
      </c>
      <c r="F120" s="218">
        <v>1281.9000000000001</v>
      </c>
      <c r="G120" s="272">
        <v>3144.5</v>
      </c>
      <c r="H120" s="208">
        <v>3144.5</v>
      </c>
      <c r="I120" s="215">
        <f>H120/H41*100</f>
        <v>7.6830233958777097</v>
      </c>
      <c r="J120" s="290">
        <f t="shared" si="1"/>
        <v>0</v>
      </c>
      <c r="K120" s="11"/>
    </row>
    <row r="121" spans="1:11" ht="47.25" customHeight="1">
      <c r="A121" s="39" t="s">
        <v>113</v>
      </c>
      <c r="B121" s="89" t="s">
        <v>173</v>
      </c>
      <c r="C121" s="78" t="s">
        <v>69</v>
      </c>
      <c r="D121" s="78"/>
      <c r="E121" s="78"/>
      <c r="F121" s="216"/>
      <c r="G121" s="107"/>
      <c r="H121" s="283"/>
      <c r="I121" s="215"/>
      <c r="J121" s="290"/>
      <c r="K121" s="11"/>
    </row>
    <row r="122" spans="1:11" ht="81" customHeight="1">
      <c r="A122" s="50" t="s">
        <v>174</v>
      </c>
      <c r="B122" s="89" t="s">
        <v>175</v>
      </c>
      <c r="C122" s="78" t="s">
        <v>69</v>
      </c>
      <c r="D122" s="78"/>
      <c r="E122" s="78"/>
      <c r="F122" s="215"/>
      <c r="G122" s="273">
        <v>811.2</v>
      </c>
      <c r="H122" s="278"/>
      <c r="I122" s="215"/>
      <c r="J122" s="290"/>
      <c r="K122" s="11"/>
    </row>
    <row r="123" spans="1:11" ht="88.5" customHeight="1">
      <c r="A123" s="46" t="s">
        <v>176</v>
      </c>
      <c r="B123" s="89" t="s">
        <v>177</v>
      </c>
      <c r="C123" s="78" t="s">
        <v>69</v>
      </c>
      <c r="D123" s="78">
        <v>317.32</v>
      </c>
      <c r="E123" s="78"/>
      <c r="F123" s="215"/>
      <c r="G123" s="273">
        <v>511.48</v>
      </c>
      <c r="H123" s="208">
        <v>157.28</v>
      </c>
      <c r="I123" s="215">
        <f>H123/H41*100</f>
        <v>0.38428555245782986</v>
      </c>
      <c r="J123" s="290"/>
      <c r="K123" s="11"/>
    </row>
    <row r="124" spans="1:11" ht="81" customHeight="1">
      <c r="A124" s="25" t="s">
        <v>178</v>
      </c>
      <c r="B124" s="89" t="s">
        <v>179</v>
      </c>
      <c r="C124" s="78" t="s">
        <v>69</v>
      </c>
      <c r="D124" s="78">
        <v>10</v>
      </c>
      <c r="E124" s="78"/>
      <c r="F124" s="215">
        <v>2.8130000000000002</v>
      </c>
      <c r="G124" s="273">
        <v>10</v>
      </c>
      <c r="H124" s="278">
        <v>10</v>
      </c>
      <c r="I124" s="215">
        <f>H124/H41*100</f>
        <v>2.4433211626260803E-2</v>
      </c>
      <c r="J124" s="290">
        <f t="shared" si="1"/>
        <v>0</v>
      </c>
      <c r="K124" s="11"/>
    </row>
    <row r="125" spans="1:11" ht="37.5" customHeight="1">
      <c r="A125" s="31" t="s">
        <v>180</v>
      </c>
      <c r="B125" s="77" t="s">
        <v>181</v>
      </c>
      <c r="C125" s="78" t="s">
        <v>69</v>
      </c>
      <c r="D125" s="78">
        <v>476</v>
      </c>
      <c r="E125" s="78">
        <v>476</v>
      </c>
      <c r="F125" s="218">
        <v>414.1</v>
      </c>
      <c r="G125" s="273">
        <v>414.1</v>
      </c>
      <c r="H125" s="208"/>
      <c r="I125" s="215"/>
      <c r="J125" s="290"/>
      <c r="K125" s="11"/>
    </row>
    <row r="126" spans="1:11" ht="25.5" customHeight="1">
      <c r="A126" s="25" t="s">
        <v>182</v>
      </c>
      <c r="B126" s="77" t="s">
        <v>183</v>
      </c>
      <c r="C126" s="78" t="s">
        <v>69</v>
      </c>
      <c r="D126" s="78"/>
      <c r="E126" s="78">
        <v>71.2</v>
      </c>
      <c r="F126" s="219"/>
      <c r="G126" s="274">
        <v>315</v>
      </c>
      <c r="H126" s="208">
        <v>315</v>
      </c>
      <c r="I126" s="218">
        <f>H126/H41*100</f>
        <v>0.76964616622721527</v>
      </c>
      <c r="J126" s="290">
        <f t="shared" si="1"/>
        <v>0</v>
      </c>
      <c r="K126" s="11"/>
    </row>
    <row r="127" spans="1:11" ht="26.25" customHeight="1">
      <c r="A127" s="25" t="s">
        <v>184</v>
      </c>
      <c r="B127" s="77" t="s">
        <v>185</v>
      </c>
      <c r="C127" s="78" t="s">
        <v>69</v>
      </c>
      <c r="D127" s="78"/>
      <c r="E127" s="78"/>
      <c r="F127" s="215"/>
      <c r="G127" s="273">
        <v>50</v>
      </c>
      <c r="H127" s="278">
        <v>50</v>
      </c>
      <c r="I127" s="215">
        <f>H127/H41*100</f>
        <v>0.122166058131304</v>
      </c>
      <c r="J127" s="290">
        <f t="shared" si="1"/>
        <v>0</v>
      </c>
      <c r="K127" s="11"/>
    </row>
    <row r="128" spans="1:11" ht="63.75">
      <c r="A128" s="25" t="s">
        <v>186</v>
      </c>
      <c r="B128" s="77" t="s">
        <v>187</v>
      </c>
      <c r="C128" s="78" t="s">
        <v>69</v>
      </c>
      <c r="D128" s="78"/>
      <c r="E128" s="78"/>
      <c r="F128" s="219"/>
      <c r="G128" s="274"/>
      <c r="H128" s="65"/>
      <c r="I128" s="219"/>
      <c r="J128" s="290"/>
      <c r="K128" s="11"/>
    </row>
    <row r="129" spans="1:11" ht="51">
      <c r="A129" s="25" t="s">
        <v>188</v>
      </c>
      <c r="B129" s="77" t="s">
        <v>189</v>
      </c>
      <c r="C129" s="78" t="s">
        <v>69</v>
      </c>
      <c r="D129" s="78">
        <v>100.66</v>
      </c>
      <c r="E129" s="78">
        <v>92.66</v>
      </c>
      <c r="F129" s="215">
        <v>104.67</v>
      </c>
      <c r="G129" s="273">
        <v>1440.4</v>
      </c>
      <c r="H129" s="278"/>
      <c r="I129" s="215"/>
      <c r="J129" s="290"/>
      <c r="K129" s="11"/>
    </row>
    <row r="130" spans="1:11" ht="24" customHeight="1">
      <c r="A130" s="24" t="s">
        <v>0</v>
      </c>
      <c r="B130" s="73" t="s">
        <v>1</v>
      </c>
      <c r="C130" s="74" t="s">
        <v>69</v>
      </c>
      <c r="D130" s="74"/>
      <c r="E130" s="74"/>
      <c r="F130" s="214"/>
      <c r="G130" s="275"/>
      <c r="H130" s="63"/>
      <c r="I130" s="214"/>
      <c r="J130" s="290"/>
      <c r="K130" s="11"/>
    </row>
    <row r="131" spans="1:11">
      <c r="A131" s="24" t="s">
        <v>2</v>
      </c>
      <c r="B131" s="73" t="s">
        <v>3</v>
      </c>
      <c r="C131" s="74" t="s">
        <v>69</v>
      </c>
      <c r="D131" s="74"/>
      <c r="E131" s="74"/>
      <c r="F131" s="214"/>
      <c r="G131" s="275"/>
      <c r="H131" s="63"/>
      <c r="I131" s="214"/>
      <c r="J131" s="290"/>
      <c r="K131" s="11"/>
    </row>
    <row r="132" spans="1:11">
      <c r="A132" s="24" t="s">
        <v>4</v>
      </c>
      <c r="B132" s="90" t="s">
        <v>5</v>
      </c>
      <c r="C132" s="74" t="s">
        <v>69</v>
      </c>
      <c r="D132" s="74"/>
      <c r="E132" s="74"/>
      <c r="F132" s="215"/>
      <c r="G132" s="273"/>
      <c r="H132" s="278"/>
      <c r="I132" s="215"/>
      <c r="J132" s="290"/>
      <c r="K132" s="11"/>
    </row>
    <row r="133" spans="1:11">
      <c r="A133" s="24" t="s">
        <v>6</v>
      </c>
      <c r="B133" s="73" t="s">
        <v>7</v>
      </c>
      <c r="C133" s="74" t="s">
        <v>69</v>
      </c>
      <c r="D133" s="74"/>
      <c r="E133" s="74"/>
      <c r="F133" s="216"/>
      <c r="G133" s="276"/>
      <c r="H133" s="283"/>
      <c r="I133" s="216"/>
      <c r="J133" s="290"/>
      <c r="K133" s="11"/>
    </row>
    <row r="134" spans="1:11">
      <c r="A134" s="24" t="s">
        <v>8</v>
      </c>
      <c r="B134" s="73" t="s">
        <v>9</v>
      </c>
      <c r="C134" s="74" t="s">
        <v>69</v>
      </c>
      <c r="D134" s="74"/>
      <c r="E134" s="74"/>
      <c r="F134" s="214"/>
      <c r="G134" s="275"/>
      <c r="H134" s="63"/>
      <c r="I134" s="214"/>
      <c r="J134" s="290"/>
      <c r="K134" s="11"/>
    </row>
    <row r="135" spans="1:11" ht="27.75" customHeight="1">
      <c r="A135" s="23" t="s">
        <v>57</v>
      </c>
      <c r="B135" s="81" t="s">
        <v>10</v>
      </c>
      <c r="C135" s="65" t="s">
        <v>69</v>
      </c>
      <c r="D135" s="65"/>
      <c r="E135" s="65"/>
      <c r="F135" s="215"/>
      <c r="G135" s="278"/>
      <c r="H135" s="278"/>
      <c r="I135" s="278"/>
      <c r="J135" s="292">
        <f t="shared" si="1"/>
        <v>0</v>
      </c>
      <c r="K135" s="11"/>
    </row>
    <row r="136" spans="1:11" ht="34.5" customHeight="1">
      <c r="A136" s="24" t="s">
        <v>103</v>
      </c>
      <c r="B136" s="91" t="s">
        <v>11</v>
      </c>
      <c r="C136" s="74" t="s">
        <v>69</v>
      </c>
      <c r="D136" s="74"/>
      <c r="E136" s="74"/>
      <c r="F136" s="216"/>
      <c r="G136" s="276"/>
      <c r="H136" s="283"/>
      <c r="I136" s="216"/>
      <c r="J136" s="290">
        <f t="shared" si="1"/>
        <v>0</v>
      </c>
      <c r="K136" s="11"/>
    </row>
    <row r="137" spans="1:11" ht="21" customHeight="1">
      <c r="A137" s="51" t="s">
        <v>104</v>
      </c>
      <c r="B137" s="92" t="s">
        <v>12</v>
      </c>
      <c r="C137" s="74" t="s">
        <v>69</v>
      </c>
      <c r="D137" s="74"/>
      <c r="E137" s="74"/>
      <c r="F137" s="214"/>
      <c r="G137" s="275"/>
      <c r="H137" s="63"/>
      <c r="I137" s="214"/>
      <c r="J137" s="290">
        <f t="shared" si="1"/>
        <v>0</v>
      </c>
      <c r="K137" s="11"/>
    </row>
    <row r="138" spans="1:11" ht="59.25" customHeight="1">
      <c r="A138" s="52" t="s">
        <v>13</v>
      </c>
      <c r="B138" s="91" t="s">
        <v>14</v>
      </c>
      <c r="C138" s="74" t="s">
        <v>69</v>
      </c>
      <c r="D138" s="74"/>
      <c r="E138" s="74"/>
      <c r="F138" s="214"/>
      <c r="G138" s="275"/>
      <c r="H138" s="63"/>
      <c r="I138" s="214"/>
      <c r="J138" s="290">
        <f t="shared" si="1"/>
        <v>0</v>
      </c>
      <c r="K138" s="11"/>
    </row>
    <row r="139" spans="1:11" ht="36.75" customHeight="1">
      <c r="A139" s="53" t="s">
        <v>15</v>
      </c>
      <c r="B139" s="73" t="s">
        <v>16</v>
      </c>
      <c r="C139" s="74" t="s">
        <v>69</v>
      </c>
      <c r="D139" s="74"/>
      <c r="E139" s="74"/>
      <c r="F139" s="216"/>
      <c r="G139" s="276"/>
      <c r="H139" s="283"/>
      <c r="I139" s="216"/>
      <c r="J139" s="290">
        <f t="shared" si="1"/>
        <v>0</v>
      </c>
      <c r="K139" s="11"/>
    </row>
    <row r="140" spans="1:11" ht="34.5" customHeight="1">
      <c r="A140" s="22" t="s">
        <v>17</v>
      </c>
      <c r="B140" s="91" t="s">
        <v>14</v>
      </c>
      <c r="C140" s="74" t="s">
        <v>69</v>
      </c>
      <c r="D140" s="74"/>
      <c r="E140" s="74"/>
      <c r="F140" s="216"/>
      <c r="G140" s="276"/>
      <c r="H140" s="283"/>
      <c r="I140" s="216"/>
      <c r="J140" s="290">
        <f t="shared" si="1"/>
        <v>0</v>
      </c>
      <c r="K140" s="11"/>
    </row>
    <row r="141" spans="1:11" ht="15" customHeight="1">
      <c r="A141" s="25" t="s">
        <v>18</v>
      </c>
      <c r="B141" s="91" t="s">
        <v>19</v>
      </c>
      <c r="C141" s="74" t="s">
        <v>69</v>
      </c>
      <c r="D141" s="74"/>
      <c r="E141" s="74"/>
      <c r="F141" s="217"/>
      <c r="G141" s="271"/>
      <c r="H141" s="207"/>
      <c r="I141" s="217"/>
      <c r="J141" s="290">
        <f t="shared" si="1"/>
        <v>0</v>
      </c>
      <c r="K141" s="11"/>
    </row>
    <row r="142" spans="1:11" ht="23.25" customHeight="1">
      <c r="A142" s="25" t="s">
        <v>20</v>
      </c>
      <c r="B142" s="91" t="s">
        <v>21</v>
      </c>
      <c r="C142" s="74" t="s">
        <v>69</v>
      </c>
      <c r="D142" s="74"/>
      <c r="E142" s="74"/>
      <c r="F142" s="216"/>
      <c r="G142" s="276"/>
      <c r="H142" s="283"/>
      <c r="I142" s="216"/>
      <c r="J142" s="290">
        <f t="shared" si="1"/>
        <v>0</v>
      </c>
      <c r="K142" s="11"/>
    </row>
    <row r="143" spans="1:11" ht="39" customHeight="1">
      <c r="A143" s="23" t="s">
        <v>52</v>
      </c>
      <c r="B143" s="81" t="s">
        <v>22</v>
      </c>
      <c r="C143" s="65" t="s">
        <v>69</v>
      </c>
      <c r="D143" s="65">
        <f>D145+D146</f>
        <v>1100.857</v>
      </c>
      <c r="E143" s="65">
        <v>2934.58</v>
      </c>
      <c r="F143" s="208">
        <f>F145</f>
        <v>206.65</v>
      </c>
      <c r="G143" s="208">
        <f>G145+G147</f>
        <v>0</v>
      </c>
      <c r="H143" s="208">
        <f>H145</f>
        <v>206.6</v>
      </c>
      <c r="I143" s="278"/>
      <c r="J143" s="292">
        <f t="shared" si="1"/>
        <v>206.6</v>
      </c>
      <c r="K143" s="11"/>
    </row>
    <row r="144" spans="1:11" ht="30" customHeight="1">
      <c r="A144" s="24" t="s">
        <v>118</v>
      </c>
      <c r="B144" s="92" t="s">
        <v>23</v>
      </c>
      <c r="C144" s="74" t="s">
        <v>69</v>
      </c>
      <c r="D144" s="74"/>
      <c r="E144" s="74"/>
      <c r="F144" s="216"/>
      <c r="G144" s="276"/>
      <c r="H144" s="283"/>
      <c r="I144" s="216"/>
      <c r="J144" s="290">
        <f t="shared" si="1"/>
        <v>0</v>
      </c>
      <c r="K144" s="11"/>
    </row>
    <row r="145" spans="1:11" ht="42.75" customHeight="1">
      <c r="A145" s="54" t="s">
        <v>119</v>
      </c>
      <c r="B145" s="92" t="s">
        <v>24</v>
      </c>
      <c r="C145" s="74" t="s">
        <v>69</v>
      </c>
      <c r="D145" s="74">
        <v>187.53200000000001</v>
      </c>
      <c r="E145" s="74"/>
      <c r="F145" s="217">
        <v>206.65</v>
      </c>
      <c r="G145" s="271"/>
      <c r="H145" s="207">
        <v>206.6</v>
      </c>
      <c r="I145" s="217"/>
      <c r="J145" s="290">
        <f t="shared" si="1"/>
        <v>206.6</v>
      </c>
      <c r="K145" s="11"/>
    </row>
    <row r="146" spans="1:11" ht="15" customHeight="1">
      <c r="A146" s="24" t="s">
        <v>120</v>
      </c>
      <c r="B146" s="92" t="s">
        <v>102</v>
      </c>
      <c r="C146" s="74" t="s">
        <v>69</v>
      </c>
      <c r="D146" s="74">
        <v>913.32500000000005</v>
      </c>
      <c r="E146" s="74"/>
      <c r="F146" s="216"/>
      <c r="G146" s="276"/>
      <c r="H146" s="283"/>
      <c r="I146" s="216"/>
      <c r="J146" s="290">
        <f t="shared" si="1"/>
        <v>0</v>
      </c>
      <c r="K146" s="11"/>
    </row>
    <row r="147" spans="1:11" ht="15" customHeight="1">
      <c r="A147" s="55" t="s">
        <v>121</v>
      </c>
      <c r="B147" s="93" t="s">
        <v>25</v>
      </c>
      <c r="C147" s="74" t="s">
        <v>69</v>
      </c>
      <c r="D147" s="74"/>
      <c r="E147" s="74"/>
      <c r="F147" s="216"/>
      <c r="G147" s="276"/>
      <c r="H147" s="283"/>
      <c r="I147" s="216"/>
      <c r="J147" s="290">
        <f t="shared" si="1"/>
        <v>0</v>
      </c>
      <c r="K147" s="11"/>
    </row>
    <row r="148" spans="1:11" ht="15" customHeight="1">
      <c r="A148" s="56" t="s">
        <v>53</v>
      </c>
      <c r="B148" s="81" t="s">
        <v>26</v>
      </c>
      <c r="C148" s="65" t="s">
        <v>69</v>
      </c>
      <c r="D148" s="65">
        <v>223</v>
      </c>
      <c r="E148" s="65"/>
      <c r="F148" s="208">
        <v>51.7</v>
      </c>
      <c r="G148" s="208"/>
      <c r="H148" s="208">
        <v>51.7</v>
      </c>
      <c r="I148" s="278"/>
      <c r="J148" s="292">
        <f t="shared" si="1"/>
        <v>51.7</v>
      </c>
      <c r="K148" s="11"/>
    </row>
    <row r="149" spans="1:11" ht="21" customHeight="1">
      <c r="A149" s="57" t="s">
        <v>54</v>
      </c>
      <c r="B149" s="94" t="s">
        <v>96</v>
      </c>
      <c r="C149" s="74" t="s">
        <v>69</v>
      </c>
      <c r="D149" s="74"/>
      <c r="E149" s="74"/>
      <c r="F149" s="216"/>
      <c r="G149" s="276"/>
      <c r="H149" s="283"/>
      <c r="I149" s="216"/>
      <c r="J149" s="290">
        <f t="shared" si="1"/>
        <v>0</v>
      </c>
      <c r="K149" s="11"/>
    </row>
    <row r="150" spans="1:11" ht="21" customHeight="1">
      <c r="A150" s="57"/>
      <c r="B150" s="94" t="s">
        <v>135</v>
      </c>
      <c r="C150" s="74" t="s">
        <v>69</v>
      </c>
      <c r="D150" s="74"/>
      <c r="E150" s="74"/>
      <c r="F150" s="216">
        <v>399.4</v>
      </c>
      <c r="G150" s="276"/>
      <c r="H150" s="283"/>
      <c r="I150" s="216"/>
      <c r="J150" s="290">
        <f t="shared" si="1"/>
        <v>0</v>
      </c>
      <c r="K150" s="11"/>
    </row>
    <row r="151" spans="1:11" ht="25.5" customHeight="1">
      <c r="A151" s="56" t="s">
        <v>55</v>
      </c>
      <c r="B151" s="95" t="s">
        <v>27</v>
      </c>
      <c r="C151" s="65" t="s">
        <v>69</v>
      </c>
      <c r="D151" s="208">
        <f>D41+D143+D148</f>
        <v>41880.105153440003</v>
      </c>
      <c r="E151" s="208">
        <f>E41+E143+E148</f>
        <v>41516.184662584004</v>
      </c>
      <c r="F151" s="208">
        <f>F41+F143+F148-F150</f>
        <v>41662.500551440004</v>
      </c>
      <c r="G151" s="278">
        <f>G152+G143+G148+G135</f>
        <v>53783.406967999996</v>
      </c>
      <c r="H151" s="208">
        <f>H152+H143+H148</f>
        <v>41186.198276180789</v>
      </c>
      <c r="I151" s="278"/>
      <c r="J151" s="292">
        <f t="shared" si="1"/>
        <v>-12597.208691819207</v>
      </c>
      <c r="K151" s="11"/>
    </row>
    <row r="152" spans="1:11" ht="21.75" customHeight="1">
      <c r="A152" s="58" t="s">
        <v>196</v>
      </c>
      <c r="B152" s="96" t="s">
        <v>28</v>
      </c>
      <c r="C152" s="97" t="s">
        <v>69</v>
      </c>
      <c r="D152" s="209">
        <f>D151-D143-D148</f>
        <v>40556.248153439999</v>
      </c>
      <c r="E152" s="209">
        <f>E151-E143-E148</f>
        <v>38581.604662584003</v>
      </c>
      <c r="F152" s="209">
        <f>F41</f>
        <v>41803.550551440007</v>
      </c>
      <c r="G152" s="273">
        <f>G41</f>
        <v>53783.406967999996</v>
      </c>
      <c r="H152" s="208">
        <f>H41</f>
        <v>40927.898276180793</v>
      </c>
      <c r="I152" s="215">
        <f>I41</f>
        <v>100</v>
      </c>
      <c r="J152" s="290">
        <f>H152-G152</f>
        <v>-12855.508691819203</v>
      </c>
      <c r="K152" s="11"/>
    </row>
    <row r="153" spans="1:11">
      <c r="A153" s="59" t="s">
        <v>197</v>
      </c>
      <c r="B153" s="98" t="s">
        <v>29</v>
      </c>
      <c r="C153" s="65" t="s">
        <v>69</v>
      </c>
      <c r="D153" s="208">
        <f>D151</f>
        <v>41880.105153440003</v>
      </c>
      <c r="E153" s="208">
        <f>E151</f>
        <v>41516.184662584004</v>
      </c>
      <c r="F153" s="208">
        <f>F151</f>
        <v>41662.500551440004</v>
      </c>
      <c r="G153" s="278">
        <f>G152+G148+G143-G149+G135</f>
        <v>53783.406967999996</v>
      </c>
      <c r="H153" s="208">
        <f>H152+H148+H143-H149</f>
        <v>41186.198276180789</v>
      </c>
      <c r="I153" s="278"/>
      <c r="J153" s="292">
        <f>H153-G153</f>
        <v>-12597.208691819207</v>
      </c>
      <c r="K153" s="11"/>
    </row>
    <row r="154" spans="1:11">
      <c r="A154" s="58" t="s">
        <v>198</v>
      </c>
      <c r="B154" s="99" t="s">
        <v>97</v>
      </c>
      <c r="C154" s="97" t="s">
        <v>69</v>
      </c>
      <c r="D154" s="209">
        <f>D152/D26*1000</f>
        <v>3736.7217693798179</v>
      </c>
      <c r="E154" s="209">
        <f>E152/E26*1000</f>
        <v>3585.947598136278</v>
      </c>
      <c r="F154" s="209">
        <f>F152/F26*1000</f>
        <v>3971.2640325653997</v>
      </c>
      <c r="G154" s="271">
        <f>G152/G26*1000</f>
        <v>4990.9019679314488</v>
      </c>
      <c r="H154" s="207">
        <f>H152/H26*1000</f>
        <v>3990.3106690164</v>
      </c>
      <c r="I154" s="296"/>
      <c r="J154" s="290">
        <f>H154-G154</f>
        <v>-1000.5912989150488</v>
      </c>
      <c r="K154" s="11"/>
    </row>
    <row r="155" spans="1:11">
      <c r="A155" s="60" t="s">
        <v>114</v>
      </c>
      <c r="B155" s="81" t="s">
        <v>30</v>
      </c>
      <c r="C155" s="65" t="s">
        <v>192</v>
      </c>
      <c r="D155" s="208">
        <f>D151/D26*1000</f>
        <v>3858.6976792995397</v>
      </c>
      <c r="E155" s="208">
        <f>E151/E26*1000</f>
        <v>3858.7006418359892</v>
      </c>
      <c r="F155" s="208">
        <f>F153/F26*1000</f>
        <v>3957.8645297862258</v>
      </c>
      <c r="G155" s="208">
        <f>G153/G26*1000</f>
        <v>4990.9019679314488</v>
      </c>
      <c r="H155" s="208">
        <f>H153/H26*1000</f>
        <v>4015.4939129458044</v>
      </c>
      <c r="I155" s="297"/>
      <c r="J155" s="292">
        <f>H155-G155</f>
        <v>-975.40805498564441</v>
      </c>
      <c r="K155" s="11"/>
    </row>
    <row r="156" spans="1:11">
      <c r="A156" s="61" t="s">
        <v>199</v>
      </c>
      <c r="B156" s="100" t="s">
        <v>31</v>
      </c>
      <c r="C156" s="101" t="s">
        <v>192</v>
      </c>
      <c r="D156" s="101"/>
      <c r="E156" s="101"/>
      <c r="F156" s="218"/>
      <c r="G156" s="271"/>
      <c r="H156" s="207"/>
      <c r="I156" s="217"/>
      <c r="J156" s="290"/>
      <c r="K156" s="13"/>
    </row>
    <row r="157" spans="1:11">
      <c r="A157" s="61" t="s">
        <v>200</v>
      </c>
      <c r="B157" s="100" t="s">
        <v>32</v>
      </c>
      <c r="C157" s="101" t="s">
        <v>192</v>
      </c>
      <c r="D157" s="101"/>
      <c r="E157" s="101"/>
      <c r="F157" s="218"/>
      <c r="G157" s="271"/>
      <c r="H157" s="207"/>
      <c r="I157" s="217"/>
      <c r="J157" s="290"/>
      <c r="K157" s="11"/>
    </row>
    <row r="158" spans="1:11" ht="13.5" thickBot="1">
      <c r="A158" s="62" t="s">
        <v>201</v>
      </c>
      <c r="B158" s="102" t="s">
        <v>76</v>
      </c>
      <c r="C158" s="103" t="s">
        <v>59</v>
      </c>
      <c r="D158" s="103"/>
      <c r="E158" s="103"/>
      <c r="F158" s="222"/>
      <c r="G158" s="279">
        <f>G155/F155*100</f>
        <v>126.10087915770629</v>
      </c>
      <c r="H158" s="295">
        <f>H155/F155*100</f>
        <v>101.45607265549059</v>
      </c>
      <c r="I158" s="298"/>
      <c r="J158" s="299"/>
      <c r="K158" s="11"/>
    </row>
    <row r="159" spans="1:11">
      <c r="A159" s="4"/>
      <c r="B159" s="5"/>
      <c r="C159" s="6"/>
      <c r="D159" s="6"/>
      <c r="E159" s="6"/>
      <c r="F159" s="7"/>
      <c r="G159" s="8"/>
    </row>
    <row r="161" spans="2:10">
      <c r="B161" s="19" t="s">
        <v>193</v>
      </c>
      <c r="F161" s="375"/>
      <c r="G161" s="375"/>
      <c r="I161" s="375" t="s">
        <v>194</v>
      </c>
      <c r="J161" s="375"/>
    </row>
  </sheetData>
  <mergeCells count="17">
    <mergeCell ref="E10:E11"/>
    <mergeCell ref="H1:J1"/>
    <mergeCell ref="H2:J2"/>
    <mergeCell ref="F161:G161"/>
    <mergeCell ref="I161:J161"/>
    <mergeCell ref="A4:J4"/>
    <mergeCell ref="A5:J5"/>
    <mergeCell ref="A9:A11"/>
    <mergeCell ref="B9:B11"/>
    <mergeCell ref="C9:C11"/>
    <mergeCell ref="F9:F11"/>
    <mergeCell ref="G9:G11"/>
    <mergeCell ref="H9:H11"/>
    <mergeCell ref="I9:I11"/>
    <mergeCell ref="J9:J11"/>
    <mergeCell ref="D9:E9"/>
    <mergeCell ref="D10:D11"/>
  </mergeCells>
  <pageMargins left="0.78740157480314965" right="0" top="0" bottom="0" header="0.51181102362204722" footer="0.51181102362204722"/>
  <pageSetup paperSize="9" scale="75" fitToHeight="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W138"/>
  <sheetViews>
    <sheetView topLeftCell="A105" workbookViewId="0">
      <selection sqref="A1:L139"/>
    </sheetView>
  </sheetViews>
  <sheetFormatPr defaultRowHeight="12.75"/>
  <cols>
    <col min="1" max="1" width="8" customWidth="1"/>
    <col min="2" max="2" width="27.28515625" customWidth="1"/>
    <col min="3" max="3" width="9.85546875" customWidth="1"/>
    <col min="4" max="4" width="11.85546875" customWidth="1"/>
    <col min="5" max="5" width="12.7109375" customWidth="1"/>
    <col min="6" max="6" width="13.42578125" customWidth="1"/>
    <col min="7" max="8" width="13.28515625" customWidth="1"/>
    <col min="9" max="9" width="12.28515625" customWidth="1"/>
    <col min="10" max="10" width="9.7109375" hidden="1" customWidth="1"/>
    <col min="11" max="11" width="11.28515625" hidden="1" customWidth="1"/>
    <col min="12" max="12" width="11.7109375" customWidth="1"/>
    <col min="262" max="262" width="8" customWidth="1"/>
    <col min="263" max="263" width="27.28515625" customWidth="1"/>
    <col min="264" max="264" width="9.85546875" customWidth="1"/>
    <col min="265" max="265" width="9.7109375" customWidth="1"/>
    <col min="266" max="266" width="11.28515625" customWidth="1"/>
    <col min="267" max="267" width="11.7109375" customWidth="1"/>
    <col min="518" max="518" width="8" customWidth="1"/>
    <col min="519" max="519" width="27.28515625" customWidth="1"/>
    <col min="520" max="520" width="9.85546875" customWidth="1"/>
    <col min="521" max="521" width="9.7109375" customWidth="1"/>
    <col min="522" max="522" width="11.28515625" customWidth="1"/>
    <col min="523" max="523" width="11.7109375" customWidth="1"/>
    <col min="774" max="774" width="8" customWidth="1"/>
    <col min="775" max="775" width="27.28515625" customWidth="1"/>
    <col min="776" max="776" width="9.85546875" customWidth="1"/>
    <col min="777" max="777" width="9.7109375" customWidth="1"/>
    <col min="778" max="778" width="11.28515625" customWidth="1"/>
    <col min="779" max="779" width="11.7109375" customWidth="1"/>
    <col min="1030" max="1030" width="8" customWidth="1"/>
    <col min="1031" max="1031" width="27.28515625" customWidth="1"/>
    <col min="1032" max="1032" width="9.85546875" customWidth="1"/>
    <col min="1033" max="1033" width="9.7109375" customWidth="1"/>
    <col min="1034" max="1034" width="11.28515625" customWidth="1"/>
    <col min="1035" max="1035" width="11.7109375" customWidth="1"/>
    <col min="1286" max="1286" width="8" customWidth="1"/>
    <col min="1287" max="1287" width="27.28515625" customWidth="1"/>
    <col min="1288" max="1288" width="9.85546875" customWidth="1"/>
    <col min="1289" max="1289" width="9.7109375" customWidth="1"/>
    <col min="1290" max="1290" width="11.28515625" customWidth="1"/>
    <col min="1291" max="1291" width="11.7109375" customWidth="1"/>
    <col min="1542" max="1542" width="8" customWidth="1"/>
    <col min="1543" max="1543" width="27.28515625" customWidth="1"/>
    <col min="1544" max="1544" width="9.85546875" customWidth="1"/>
    <col min="1545" max="1545" width="9.7109375" customWidth="1"/>
    <col min="1546" max="1546" width="11.28515625" customWidth="1"/>
    <col min="1547" max="1547" width="11.7109375" customWidth="1"/>
    <col min="1798" max="1798" width="8" customWidth="1"/>
    <col min="1799" max="1799" width="27.28515625" customWidth="1"/>
    <col min="1800" max="1800" width="9.85546875" customWidth="1"/>
    <col min="1801" max="1801" width="9.7109375" customWidth="1"/>
    <col min="1802" max="1802" width="11.28515625" customWidth="1"/>
    <col min="1803" max="1803" width="11.7109375" customWidth="1"/>
    <col min="2054" max="2054" width="8" customWidth="1"/>
    <col min="2055" max="2055" width="27.28515625" customWidth="1"/>
    <col min="2056" max="2056" width="9.85546875" customWidth="1"/>
    <col min="2057" max="2057" width="9.7109375" customWidth="1"/>
    <col min="2058" max="2058" width="11.28515625" customWidth="1"/>
    <col min="2059" max="2059" width="11.7109375" customWidth="1"/>
    <col min="2310" max="2310" width="8" customWidth="1"/>
    <col min="2311" max="2311" width="27.28515625" customWidth="1"/>
    <col min="2312" max="2312" width="9.85546875" customWidth="1"/>
    <col min="2313" max="2313" width="9.7109375" customWidth="1"/>
    <col min="2314" max="2314" width="11.28515625" customWidth="1"/>
    <col min="2315" max="2315" width="11.7109375" customWidth="1"/>
    <col min="2566" max="2566" width="8" customWidth="1"/>
    <col min="2567" max="2567" width="27.28515625" customWidth="1"/>
    <col min="2568" max="2568" width="9.85546875" customWidth="1"/>
    <col min="2569" max="2569" width="9.7109375" customWidth="1"/>
    <col min="2570" max="2570" width="11.28515625" customWidth="1"/>
    <col min="2571" max="2571" width="11.7109375" customWidth="1"/>
    <col min="2822" max="2822" width="8" customWidth="1"/>
    <col min="2823" max="2823" width="27.28515625" customWidth="1"/>
    <col min="2824" max="2824" width="9.85546875" customWidth="1"/>
    <col min="2825" max="2825" width="9.7109375" customWidth="1"/>
    <col min="2826" max="2826" width="11.28515625" customWidth="1"/>
    <col min="2827" max="2827" width="11.7109375" customWidth="1"/>
    <col min="3078" max="3078" width="8" customWidth="1"/>
    <col min="3079" max="3079" width="27.28515625" customWidth="1"/>
    <col min="3080" max="3080" width="9.85546875" customWidth="1"/>
    <col min="3081" max="3081" width="9.7109375" customWidth="1"/>
    <col min="3082" max="3082" width="11.28515625" customWidth="1"/>
    <col min="3083" max="3083" width="11.7109375" customWidth="1"/>
    <col min="3334" max="3334" width="8" customWidth="1"/>
    <col min="3335" max="3335" width="27.28515625" customWidth="1"/>
    <col min="3336" max="3336" width="9.85546875" customWidth="1"/>
    <col min="3337" max="3337" width="9.7109375" customWidth="1"/>
    <col min="3338" max="3338" width="11.28515625" customWidth="1"/>
    <col min="3339" max="3339" width="11.7109375" customWidth="1"/>
    <col min="3590" max="3590" width="8" customWidth="1"/>
    <col min="3591" max="3591" width="27.28515625" customWidth="1"/>
    <col min="3592" max="3592" width="9.85546875" customWidth="1"/>
    <col min="3593" max="3593" width="9.7109375" customWidth="1"/>
    <col min="3594" max="3594" width="11.28515625" customWidth="1"/>
    <col min="3595" max="3595" width="11.7109375" customWidth="1"/>
    <col min="3846" max="3846" width="8" customWidth="1"/>
    <col min="3847" max="3847" width="27.28515625" customWidth="1"/>
    <col min="3848" max="3848" width="9.85546875" customWidth="1"/>
    <col min="3849" max="3849" width="9.7109375" customWidth="1"/>
    <col min="3850" max="3850" width="11.28515625" customWidth="1"/>
    <col min="3851" max="3851" width="11.7109375" customWidth="1"/>
    <col min="4102" max="4102" width="8" customWidth="1"/>
    <col min="4103" max="4103" width="27.28515625" customWidth="1"/>
    <col min="4104" max="4104" width="9.85546875" customWidth="1"/>
    <col min="4105" max="4105" width="9.7109375" customWidth="1"/>
    <col min="4106" max="4106" width="11.28515625" customWidth="1"/>
    <col min="4107" max="4107" width="11.7109375" customWidth="1"/>
    <col min="4358" max="4358" width="8" customWidth="1"/>
    <col min="4359" max="4359" width="27.28515625" customWidth="1"/>
    <col min="4360" max="4360" width="9.85546875" customWidth="1"/>
    <col min="4361" max="4361" width="9.7109375" customWidth="1"/>
    <col min="4362" max="4362" width="11.28515625" customWidth="1"/>
    <col min="4363" max="4363" width="11.7109375" customWidth="1"/>
    <col min="4614" max="4614" width="8" customWidth="1"/>
    <col min="4615" max="4615" width="27.28515625" customWidth="1"/>
    <col min="4616" max="4616" width="9.85546875" customWidth="1"/>
    <col min="4617" max="4617" width="9.7109375" customWidth="1"/>
    <col min="4618" max="4618" width="11.28515625" customWidth="1"/>
    <col min="4619" max="4619" width="11.7109375" customWidth="1"/>
    <col min="4870" max="4870" width="8" customWidth="1"/>
    <col min="4871" max="4871" width="27.28515625" customWidth="1"/>
    <col min="4872" max="4872" width="9.85546875" customWidth="1"/>
    <col min="4873" max="4873" width="9.7109375" customWidth="1"/>
    <col min="4874" max="4874" width="11.28515625" customWidth="1"/>
    <col min="4875" max="4875" width="11.7109375" customWidth="1"/>
    <col min="5126" max="5126" width="8" customWidth="1"/>
    <col min="5127" max="5127" width="27.28515625" customWidth="1"/>
    <col min="5128" max="5128" width="9.85546875" customWidth="1"/>
    <col min="5129" max="5129" width="9.7109375" customWidth="1"/>
    <col min="5130" max="5130" width="11.28515625" customWidth="1"/>
    <col min="5131" max="5131" width="11.7109375" customWidth="1"/>
    <col min="5382" max="5382" width="8" customWidth="1"/>
    <col min="5383" max="5383" width="27.28515625" customWidth="1"/>
    <col min="5384" max="5384" width="9.85546875" customWidth="1"/>
    <col min="5385" max="5385" width="9.7109375" customWidth="1"/>
    <col min="5386" max="5386" width="11.28515625" customWidth="1"/>
    <col min="5387" max="5387" width="11.7109375" customWidth="1"/>
    <col min="5638" max="5638" width="8" customWidth="1"/>
    <col min="5639" max="5639" width="27.28515625" customWidth="1"/>
    <col min="5640" max="5640" width="9.85546875" customWidth="1"/>
    <col min="5641" max="5641" width="9.7109375" customWidth="1"/>
    <col min="5642" max="5642" width="11.28515625" customWidth="1"/>
    <col min="5643" max="5643" width="11.7109375" customWidth="1"/>
    <col min="5894" max="5894" width="8" customWidth="1"/>
    <col min="5895" max="5895" width="27.28515625" customWidth="1"/>
    <col min="5896" max="5896" width="9.85546875" customWidth="1"/>
    <col min="5897" max="5897" width="9.7109375" customWidth="1"/>
    <col min="5898" max="5898" width="11.28515625" customWidth="1"/>
    <col min="5899" max="5899" width="11.7109375" customWidth="1"/>
    <col min="6150" max="6150" width="8" customWidth="1"/>
    <col min="6151" max="6151" width="27.28515625" customWidth="1"/>
    <col min="6152" max="6152" width="9.85546875" customWidth="1"/>
    <col min="6153" max="6153" width="9.7109375" customWidth="1"/>
    <col min="6154" max="6154" width="11.28515625" customWidth="1"/>
    <col min="6155" max="6155" width="11.7109375" customWidth="1"/>
    <col min="6406" max="6406" width="8" customWidth="1"/>
    <col min="6407" max="6407" width="27.28515625" customWidth="1"/>
    <col min="6408" max="6408" width="9.85546875" customWidth="1"/>
    <col min="6409" max="6409" width="9.7109375" customWidth="1"/>
    <col min="6410" max="6410" width="11.28515625" customWidth="1"/>
    <col min="6411" max="6411" width="11.7109375" customWidth="1"/>
    <col min="6662" max="6662" width="8" customWidth="1"/>
    <col min="6663" max="6663" width="27.28515625" customWidth="1"/>
    <col min="6664" max="6664" width="9.85546875" customWidth="1"/>
    <col min="6665" max="6665" width="9.7109375" customWidth="1"/>
    <col min="6666" max="6666" width="11.28515625" customWidth="1"/>
    <col min="6667" max="6667" width="11.7109375" customWidth="1"/>
    <col min="6918" max="6918" width="8" customWidth="1"/>
    <col min="6919" max="6919" width="27.28515625" customWidth="1"/>
    <col min="6920" max="6920" width="9.85546875" customWidth="1"/>
    <col min="6921" max="6921" width="9.7109375" customWidth="1"/>
    <col min="6922" max="6922" width="11.28515625" customWidth="1"/>
    <col min="6923" max="6923" width="11.7109375" customWidth="1"/>
    <col min="7174" max="7174" width="8" customWidth="1"/>
    <col min="7175" max="7175" width="27.28515625" customWidth="1"/>
    <col min="7176" max="7176" width="9.85546875" customWidth="1"/>
    <col min="7177" max="7177" width="9.7109375" customWidth="1"/>
    <col min="7178" max="7178" width="11.28515625" customWidth="1"/>
    <col min="7179" max="7179" width="11.7109375" customWidth="1"/>
    <col min="7430" max="7430" width="8" customWidth="1"/>
    <col min="7431" max="7431" width="27.28515625" customWidth="1"/>
    <col min="7432" max="7432" width="9.85546875" customWidth="1"/>
    <col min="7433" max="7433" width="9.7109375" customWidth="1"/>
    <col min="7434" max="7434" width="11.28515625" customWidth="1"/>
    <col min="7435" max="7435" width="11.7109375" customWidth="1"/>
    <col min="7686" max="7686" width="8" customWidth="1"/>
    <col min="7687" max="7687" width="27.28515625" customWidth="1"/>
    <col min="7688" max="7688" width="9.85546875" customWidth="1"/>
    <col min="7689" max="7689" width="9.7109375" customWidth="1"/>
    <col min="7690" max="7690" width="11.28515625" customWidth="1"/>
    <col min="7691" max="7691" width="11.7109375" customWidth="1"/>
    <col min="7942" max="7942" width="8" customWidth="1"/>
    <col min="7943" max="7943" width="27.28515625" customWidth="1"/>
    <col min="7944" max="7944" width="9.85546875" customWidth="1"/>
    <col min="7945" max="7945" width="9.7109375" customWidth="1"/>
    <col min="7946" max="7946" width="11.28515625" customWidth="1"/>
    <col min="7947" max="7947" width="11.7109375" customWidth="1"/>
    <col min="8198" max="8198" width="8" customWidth="1"/>
    <col min="8199" max="8199" width="27.28515625" customWidth="1"/>
    <col min="8200" max="8200" width="9.85546875" customWidth="1"/>
    <col min="8201" max="8201" width="9.7109375" customWidth="1"/>
    <col min="8202" max="8202" width="11.28515625" customWidth="1"/>
    <col min="8203" max="8203" width="11.7109375" customWidth="1"/>
    <col min="8454" max="8454" width="8" customWidth="1"/>
    <col min="8455" max="8455" width="27.28515625" customWidth="1"/>
    <col min="8456" max="8456" width="9.85546875" customWidth="1"/>
    <col min="8457" max="8457" width="9.7109375" customWidth="1"/>
    <col min="8458" max="8458" width="11.28515625" customWidth="1"/>
    <col min="8459" max="8459" width="11.7109375" customWidth="1"/>
    <col min="8710" max="8710" width="8" customWidth="1"/>
    <col min="8711" max="8711" width="27.28515625" customWidth="1"/>
    <col min="8712" max="8712" width="9.85546875" customWidth="1"/>
    <col min="8713" max="8713" width="9.7109375" customWidth="1"/>
    <col min="8714" max="8714" width="11.28515625" customWidth="1"/>
    <col min="8715" max="8715" width="11.7109375" customWidth="1"/>
    <col min="8966" max="8966" width="8" customWidth="1"/>
    <col min="8967" max="8967" width="27.28515625" customWidth="1"/>
    <col min="8968" max="8968" width="9.85546875" customWidth="1"/>
    <col min="8969" max="8969" width="9.7109375" customWidth="1"/>
    <col min="8970" max="8970" width="11.28515625" customWidth="1"/>
    <col min="8971" max="8971" width="11.7109375" customWidth="1"/>
    <col min="9222" max="9222" width="8" customWidth="1"/>
    <col min="9223" max="9223" width="27.28515625" customWidth="1"/>
    <col min="9224" max="9224" width="9.85546875" customWidth="1"/>
    <col min="9225" max="9225" width="9.7109375" customWidth="1"/>
    <col min="9226" max="9226" width="11.28515625" customWidth="1"/>
    <col min="9227" max="9227" width="11.7109375" customWidth="1"/>
    <col min="9478" max="9478" width="8" customWidth="1"/>
    <col min="9479" max="9479" width="27.28515625" customWidth="1"/>
    <col min="9480" max="9480" width="9.85546875" customWidth="1"/>
    <col min="9481" max="9481" width="9.7109375" customWidth="1"/>
    <col min="9482" max="9482" width="11.28515625" customWidth="1"/>
    <col min="9483" max="9483" width="11.7109375" customWidth="1"/>
    <col min="9734" max="9734" width="8" customWidth="1"/>
    <col min="9735" max="9735" width="27.28515625" customWidth="1"/>
    <col min="9736" max="9736" width="9.85546875" customWidth="1"/>
    <col min="9737" max="9737" width="9.7109375" customWidth="1"/>
    <col min="9738" max="9738" width="11.28515625" customWidth="1"/>
    <col min="9739" max="9739" width="11.7109375" customWidth="1"/>
    <col min="9990" max="9990" width="8" customWidth="1"/>
    <col min="9991" max="9991" width="27.28515625" customWidth="1"/>
    <col min="9992" max="9992" width="9.85546875" customWidth="1"/>
    <col min="9993" max="9993" width="9.7109375" customWidth="1"/>
    <col min="9994" max="9994" width="11.28515625" customWidth="1"/>
    <col min="9995" max="9995" width="11.7109375" customWidth="1"/>
    <col min="10246" max="10246" width="8" customWidth="1"/>
    <col min="10247" max="10247" width="27.28515625" customWidth="1"/>
    <col min="10248" max="10248" width="9.85546875" customWidth="1"/>
    <col min="10249" max="10249" width="9.7109375" customWidth="1"/>
    <col min="10250" max="10250" width="11.28515625" customWidth="1"/>
    <col min="10251" max="10251" width="11.7109375" customWidth="1"/>
    <col min="10502" max="10502" width="8" customWidth="1"/>
    <col min="10503" max="10503" width="27.28515625" customWidth="1"/>
    <col min="10504" max="10504" width="9.85546875" customWidth="1"/>
    <col min="10505" max="10505" width="9.7109375" customWidth="1"/>
    <col min="10506" max="10506" width="11.28515625" customWidth="1"/>
    <col min="10507" max="10507" width="11.7109375" customWidth="1"/>
    <col min="10758" max="10758" width="8" customWidth="1"/>
    <col min="10759" max="10759" width="27.28515625" customWidth="1"/>
    <col min="10760" max="10760" width="9.85546875" customWidth="1"/>
    <col min="10761" max="10761" width="9.7109375" customWidth="1"/>
    <col min="10762" max="10762" width="11.28515625" customWidth="1"/>
    <col min="10763" max="10763" width="11.7109375" customWidth="1"/>
    <col min="11014" max="11014" width="8" customWidth="1"/>
    <col min="11015" max="11015" width="27.28515625" customWidth="1"/>
    <col min="11016" max="11016" width="9.85546875" customWidth="1"/>
    <col min="11017" max="11017" width="9.7109375" customWidth="1"/>
    <col min="11018" max="11018" width="11.28515625" customWidth="1"/>
    <col min="11019" max="11019" width="11.7109375" customWidth="1"/>
    <col min="11270" max="11270" width="8" customWidth="1"/>
    <col min="11271" max="11271" width="27.28515625" customWidth="1"/>
    <col min="11272" max="11272" width="9.85546875" customWidth="1"/>
    <col min="11273" max="11273" width="9.7109375" customWidth="1"/>
    <col min="11274" max="11274" width="11.28515625" customWidth="1"/>
    <col min="11275" max="11275" width="11.7109375" customWidth="1"/>
    <col min="11526" max="11526" width="8" customWidth="1"/>
    <col min="11527" max="11527" width="27.28515625" customWidth="1"/>
    <col min="11528" max="11528" width="9.85546875" customWidth="1"/>
    <col min="11529" max="11529" width="9.7109375" customWidth="1"/>
    <col min="11530" max="11530" width="11.28515625" customWidth="1"/>
    <col min="11531" max="11531" width="11.7109375" customWidth="1"/>
    <col min="11782" max="11782" width="8" customWidth="1"/>
    <col min="11783" max="11783" width="27.28515625" customWidth="1"/>
    <col min="11784" max="11784" width="9.85546875" customWidth="1"/>
    <col min="11785" max="11785" width="9.7109375" customWidth="1"/>
    <col min="11786" max="11786" width="11.28515625" customWidth="1"/>
    <col min="11787" max="11787" width="11.7109375" customWidth="1"/>
    <col min="12038" max="12038" width="8" customWidth="1"/>
    <col min="12039" max="12039" width="27.28515625" customWidth="1"/>
    <col min="12040" max="12040" width="9.85546875" customWidth="1"/>
    <col min="12041" max="12041" width="9.7109375" customWidth="1"/>
    <col min="12042" max="12042" width="11.28515625" customWidth="1"/>
    <col min="12043" max="12043" width="11.7109375" customWidth="1"/>
    <col min="12294" max="12294" width="8" customWidth="1"/>
    <col min="12295" max="12295" width="27.28515625" customWidth="1"/>
    <col min="12296" max="12296" width="9.85546875" customWidth="1"/>
    <col min="12297" max="12297" width="9.7109375" customWidth="1"/>
    <col min="12298" max="12298" width="11.28515625" customWidth="1"/>
    <col min="12299" max="12299" width="11.7109375" customWidth="1"/>
    <col min="12550" max="12550" width="8" customWidth="1"/>
    <col min="12551" max="12551" width="27.28515625" customWidth="1"/>
    <col min="12552" max="12552" width="9.85546875" customWidth="1"/>
    <col min="12553" max="12553" width="9.7109375" customWidth="1"/>
    <col min="12554" max="12554" width="11.28515625" customWidth="1"/>
    <col min="12555" max="12555" width="11.7109375" customWidth="1"/>
    <col min="12806" max="12806" width="8" customWidth="1"/>
    <col min="12807" max="12807" width="27.28515625" customWidth="1"/>
    <col min="12808" max="12808" width="9.85546875" customWidth="1"/>
    <col min="12809" max="12809" width="9.7109375" customWidth="1"/>
    <col min="12810" max="12810" width="11.28515625" customWidth="1"/>
    <col min="12811" max="12811" width="11.7109375" customWidth="1"/>
    <col min="13062" max="13062" width="8" customWidth="1"/>
    <col min="13063" max="13063" width="27.28515625" customWidth="1"/>
    <col min="13064" max="13064" width="9.85546875" customWidth="1"/>
    <col min="13065" max="13065" width="9.7109375" customWidth="1"/>
    <col min="13066" max="13066" width="11.28515625" customWidth="1"/>
    <col min="13067" max="13067" width="11.7109375" customWidth="1"/>
    <col min="13318" max="13318" width="8" customWidth="1"/>
    <col min="13319" max="13319" width="27.28515625" customWidth="1"/>
    <col min="13320" max="13320" width="9.85546875" customWidth="1"/>
    <col min="13321" max="13321" width="9.7109375" customWidth="1"/>
    <col min="13322" max="13322" width="11.28515625" customWidth="1"/>
    <col min="13323" max="13323" width="11.7109375" customWidth="1"/>
    <col min="13574" max="13574" width="8" customWidth="1"/>
    <col min="13575" max="13575" width="27.28515625" customWidth="1"/>
    <col min="13576" max="13576" width="9.85546875" customWidth="1"/>
    <col min="13577" max="13577" width="9.7109375" customWidth="1"/>
    <col min="13578" max="13578" width="11.28515625" customWidth="1"/>
    <col min="13579" max="13579" width="11.7109375" customWidth="1"/>
    <col min="13830" max="13830" width="8" customWidth="1"/>
    <col min="13831" max="13831" width="27.28515625" customWidth="1"/>
    <col min="13832" max="13832" width="9.85546875" customWidth="1"/>
    <col min="13833" max="13833" width="9.7109375" customWidth="1"/>
    <col min="13834" max="13834" width="11.28515625" customWidth="1"/>
    <col min="13835" max="13835" width="11.7109375" customWidth="1"/>
    <col min="14086" max="14086" width="8" customWidth="1"/>
    <col min="14087" max="14087" width="27.28515625" customWidth="1"/>
    <col min="14088" max="14088" width="9.85546875" customWidth="1"/>
    <col min="14089" max="14089" width="9.7109375" customWidth="1"/>
    <col min="14090" max="14090" width="11.28515625" customWidth="1"/>
    <col min="14091" max="14091" width="11.7109375" customWidth="1"/>
    <col min="14342" max="14342" width="8" customWidth="1"/>
    <col min="14343" max="14343" width="27.28515625" customWidth="1"/>
    <col min="14344" max="14344" width="9.85546875" customWidth="1"/>
    <col min="14345" max="14345" width="9.7109375" customWidth="1"/>
    <col min="14346" max="14346" width="11.28515625" customWidth="1"/>
    <col min="14347" max="14347" width="11.7109375" customWidth="1"/>
    <col min="14598" max="14598" width="8" customWidth="1"/>
    <col min="14599" max="14599" width="27.28515625" customWidth="1"/>
    <col min="14600" max="14600" width="9.85546875" customWidth="1"/>
    <col min="14601" max="14601" width="9.7109375" customWidth="1"/>
    <col min="14602" max="14602" width="11.28515625" customWidth="1"/>
    <col min="14603" max="14603" width="11.7109375" customWidth="1"/>
    <col min="14854" max="14854" width="8" customWidth="1"/>
    <col min="14855" max="14855" width="27.28515625" customWidth="1"/>
    <col min="14856" max="14856" width="9.85546875" customWidth="1"/>
    <col min="14857" max="14857" width="9.7109375" customWidth="1"/>
    <col min="14858" max="14858" width="11.28515625" customWidth="1"/>
    <col min="14859" max="14859" width="11.7109375" customWidth="1"/>
    <col min="15110" max="15110" width="8" customWidth="1"/>
    <col min="15111" max="15111" width="27.28515625" customWidth="1"/>
    <col min="15112" max="15112" width="9.85546875" customWidth="1"/>
    <col min="15113" max="15113" width="9.7109375" customWidth="1"/>
    <col min="15114" max="15114" width="11.28515625" customWidth="1"/>
    <col min="15115" max="15115" width="11.7109375" customWidth="1"/>
    <col min="15366" max="15366" width="8" customWidth="1"/>
    <col min="15367" max="15367" width="27.28515625" customWidth="1"/>
    <col min="15368" max="15368" width="9.85546875" customWidth="1"/>
    <col min="15369" max="15369" width="9.7109375" customWidth="1"/>
    <col min="15370" max="15370" width="11.28515625" customWidth="1"/>
    <col min="15371" max="15371" width="11.7109375" customWidth="1"/>
    <col min="15622" max="15622" width="8" customWidth="1"/>
    <col min="15623" max="15623" width="27.28515625" customWidth="1"/>
    <col min="15624" max="15624" width="9.85546875" customWidth="1"/>
    <col min="15625" max="15625" width="9.7109375" customWidth="1"/>
    <col min="15626" max="15626" width="11.28515625" customWidth="1"/>
    <col min="15627" max="15627" width="11.7109375" customWidth="1"/>
    <col min="15878" max="15878" width="8" customWidth="1"/>
    <col min="15879" max="15879" width="27.28515625" customWidth="1"/>
    <col min="15880" max="15880" width="9.85546875" customWidth="1"/>
    <col min="15881" max="15881" width="9.7109375" customWidth="1"/>
    <col min="15882" max="15882" width="11.28515625" customWidth="1"/>
    <col min="15883" max="15883" width="11.7109375" customWidth="1"/>
    <col min="16134" max="16134" width="8" customWidth="1"/>
    <col min="16135" max="16135" width="27.28515625" customWidth="1"/>
    <col min="16136" max="16136" width="9.85546875" customWidth="1"/>
    <col min="16137" max="16137" width="9.7109375" customWidth="1"/>
    <col min="16138" max="16138" width="11.28515625" customWidth="1"/>
    <col min="16139" max="16139" width="11.7109375" customWidth="1"/>
  </cols>
  <sheetData>
    <row r="1" spans="1:12">
      <c r="A1" s="406" t="s">
        <v>215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</row>
    <row r="2" spans="1:12">
      <c r="A2" s="406" t="s">
        <v>216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</row>
    <row r="3" spans="1:12">
      <c r="A3" s="408" t="s">
        <v>297</v>
      </c>
      <c r="B3" s="409"/>
      <c r="C3" s="410"/>
      <c r="D3" s="410"/>
      <c r="E3" s="410"/>
      <c r="F3" s="410"/>
      <c r="G3" s="410"/>
      <c r="H3" s="410"/>
      <c r="I3" s="410"/>
      <c r="J3" s="410"/>
      <c r="K3" s="410"/>
    </row>
    <row r="4" spans="1:12">
      <c r="A4" s="110"/>
      <c r="B4" s="110"/>
      <c r="C4" s="1"/>
      <c r="D4" s="1"/>
      <c r="E4" s="1"/>
      <c r="F4" s="1"/>
      <c r="G4" s="1"/>
      <c r="H4" s="1"/>
      <c r="I4" s="1"/>
      <c r="J4" s="1"/>
      <c r="K4" s="1"/>
    </row>
    <row r="5" spans="1:12" ht="78" customHeight="1">
      <c r="A5" s="111" t="s">
        <v>33</v>
      </c>
      <c r="B5" s="112" t="s">
        <v>217</v>
      </c>
      <c r="C5" s="112" t="s">
        <v>218</v>
      </c>
      <c r="D5" s="112" t="s">
        <v>298</v>
      </c>
      <c r="E5" s="248" t="s">
        <v>299</v>
      </c>
      <c r="F5" s="112" t="s">
        <v>302</v>
      </c>
      <c r="G5" s="248" t="s">
        <v>303</v>
      </c>
      <c r="H5" s="266" t="s">
        <v>300</v>
      </c>
      <c r="I5" s="248" t="s">
        <v>301</v>
      </c>
      <c r="J5" s="112" t="s">
        <v>219</v>
      </c>
      <c r="K5" s="112" t="s">
        <v>220</v>
      </c>
      <c r="L5" s="113" t="s">
        <v>221</v>
      </c>
    </row>
    <row r="6" spans="1:12" ht="25.5">
      <c r="A6" s="114" t="s">
        <v>34</v>
      </c>
      <c r="B6" s="115" t="s">
        <v>65</v>
      </c>
      <c r="C6" s="116" t="s">
        <v>37</v>
      </c>
      <c r="D6" s="116">
        <v>11935.85</v>
      </c>
      <c r="E6" s="300">
        <v>10769.35</v>
      </c>
      <c r="F6" s="301">
        <v>1339.14</v>
      </c>
      <c r="G6" s="300">
        <v>1331.49</v>
      </c>
      <c r="H6" s="302">
        <f>D6+F6</f>
        <v>13274.99</v>
      </c>
      <c r="I6" s="300">
        <f>E6+G6</f>
        <v>12100.84</v>
      </c>
      <c r="J6" s="117">
        <v>11795.61</v>
      </c>
      <c r="K6" s="118">
        <v>1181.1300000000001</v>
      </c>
      <c r="L6" s="205">
        <f>J6+K6</f>
        <v>12976.740000000002</v>
      </c>
    </row>
    <row r="7" spans="1:12">
      <c r="A7" s="119"/>
      <c r="B7" s="120" t="s">
        <v>64</v>
      </c>
      <c r="C7" s="121"/>
      <c r="D7" s="121"/>
      <c r="E7" s="303"/>
      <c r="F7" s="304"/>
      <c r="G7" s="303"/>
      <c r="H7" s="302"/>
      <c r="I7" s="303"/>
      <c r="J7" s="122"/>
      <c r="K7" s="122"/>
      <c r="L7" s="74"/>
    </row>
    <row r="8" spans="1:12">
      <c r="A8" s="119"/>
      <c r="B8" s="123" t="s">
        <v>44</v>
      </c>
      <c r="C8" s="124" t="s">
        <v>37</v>
      </c>
      <c r="D8" s="124"/>
      <c r="E8" s="305"/>
      <c r="F8" s="306"/>
      <c r="G8" s="305"/>
      <c r="H8" s="302"/>
      <c r="I8" s="305"/>
      <c r="J8" s="125"/>
      <c r="K8" s="125"/>
      <c r="L8" s="74"/>
    </row>
    <row r="9" spans="1:12">
      <c r="A9" s="119"/>
      <c r="B9" s="123" t="s">
        <v>46</v>
      </c>
      <c r="C9" s="124" t="s">
        <v>37</v>
      </c>
      <c r="D9" s="124"/>
      <c r="E9" s="305"/>
      <c r="F9" s="306"/>
      <c r="G9" s="305"/>
      <c r="H9" s="302"/>
      <c r="I9" s="305"/>
      <c r="J9" s="126"/>
      <c r="K9" s="125"/>
      <c r="L9" s="74"/>
    </row>
    <row r="10" spans="1:12">
      <c r="A10" s="119"/>
      <c r="B10" s="123" t="s">
        <v>140</v>
      </c>
      <c r="C10" s="124" t="s">
        <v>37</v>
      </c>
      <c r="D10" s="223">
        <v>11935.85</v>
      </c>
      <c r="E10" s="307">
        <v>10769.35</v>
      </c>
      <c r="F10" s="308">
        <v>1339.14</v>
      </c>
      <c r="G10" s="307">
        <v>1331.49</v>
      </c>
      <c r="H10" s="309">
        <f t="shared" ref="H10" si="0">D10+F10</f>
        <v>13274.99</v>
      </c>
      <c r="I10" s="307">
        <f>E10+G10</f>
        <v>12100.84</v>
      </c>
      <c r="J10" s="127">
        <v>11795.6</v>
      </c>
      <c r="K10" s="125">
        <f>K6</f>
        <v>1181.1300000000001</v>
      </c>
      <c r="L10" s="205">
        <f>J10+K10</f>
        <v>12976.73</v>
      </c>
    </row>
    <row r="11" spans="1:12">
      <c r="A11" s="128"/>
      <c r="B11" s="129" t="s">
        <v>141</v>
      </c>
      <c r="C11" s="130" t="s">
        <v>37</v>
      </c>
      <c r="D11" s="224"/>
      <c r="E11" s="310"/>
      <c r="F11" s="311"/>
      <c r="G11" s="310"/>
      <c r="H11" s="312"/>
      <c r="I11" s="310"/>
      <c r="J11" s="131"/>
      <c r="K11" s="131"/>
      <c r="L11" s="74"/>
    </row>
    <row r="12" spans="1:12">
      <c r="A12" s="132" t="s">
        <v>36</v>
      </c>
      <c r="B12" s="133" t="s">
        <v>66</v>
      </c>
      <c r="C12" s="116" t="s">
        <v>37</v>
      </c>
      <c r="D12" s="116">
        <v>532.41999999999996</v>
      </c>
      <c r="E12" s="300">
        <v>485</v>
      </c>
      <c r="F12" s="301">
        <v>45.88</v>
      </c>
      <c r="G12" s="300">
        <v>45.88</v>
      </c>
      <c r="H12" s="302">
        <f>D12+F12</f>
        <v>578.29999999999995</v>
      </c>
      <c r="I12" s="300">
        <f>E12+G12</f>
        <v>530.88</v>
      </c>
      <c r="J12" s="134">
        <v>530.29999999999995</v>
      </c>
      <c r="K12" s="134">
        <v>36</v>
      </c>
      <c r="L12" s="210">
        <f>J12+K12</f>
        <v>566.29999999999995</v>
      </c>
    </row>
    <row r="13" spans="1:12">
      <c r="A13" s="135"/>
      <c r="B13" s="129" t="s">
        <v>125</v>
      </c>
      <c r="C13" s="136" t="s">
        <v>59</v>
      </c>
      <c r="D13" s="249">
        <f>D12/D6*100</f>
        <v>4.4606793818622048</v>
      </c>
      <c r="E13" s="313">
        <f>E12/E6*100</f>
        <v>4.503521568154067</v>
      </c>
      <c r="F13" s="314">
        <f>F12/F10*100</f>
        <v>3.4260794241080097</v>
      </c>
      <c r="G13" s="313">
        <f>G12/G6*100</f>
        <v>3.4457637684098272</v>
      </c>
      <c r="H13" s="315">
        <f>H12/H6*100</f>
        <v>4.3563121328151659</v>
      </c>
      <c r="I13" s="313">
        <f>I12/I6*100</f>
        <v>4.3871334551981516</v>
      </c>
      <c r="J13" s="137">
        <f>J12/J6%</f>
        <v>4.4957403644237131</v>
      </c>
      <c r="K13" s="137">
        <f>K12/K10*100</f>
        <v>3.0479286784689235</v>
      </c>
      <c r="L13" s="74"/>
    </row>
    <row r="14" spans="1:12" ht="25.5">
      <c r="A14" s="138" t="s">
        <v>43</v>
      </c>
      <c r="B14" s="139" t="s">
        <v>85</v>
      </c>
      <c r="C14" s="140" t="s">
        <v>37</v>
      </c>
      <c r="D14" s="140">
        <f>D6-D12</f>
        <v>11403.43</v>
      </c>
      <c r="E14" s="274">
        <f>E6-E12</f>
        <v>10284.35</v>
      </c>
      <c r="F14" s="78">
        <f>F6-F12</f>
        <v>1293.26</v>
      </c>
      <c r="G14" s="274">
        <f>G6-G12</f>
        <v>1285.6099999999999</v>
      </c>
      <c r="H14" s="316">
        <f>H6-H12</f>
        <v>12696.69</v>
      </c>
      <c r="I14" s="274">
        <f>E14+G14</f>
        <v>11569.960000000001</v>
      </c>
      <c r="J14" s="141">
        <f>J6-J12</f>
        <v>11265.310000000001</v>
      </c>
      <c r="K14" s="142">
        <f>K6-K12</f>
        <v>1145.1300000000001</v>
      </c>
      <c r="L14" s="210">
        <f>J14+K14</f>
        <v>12410.440000000002</v>
      </c>
    </row>
    <row r="15" spans="1:12">
      <c r="A15" s="138" t="s">
        <v>38</v>
      </c>
      <c r="B15" s="139" t="s">
        <v>82</v>
      </c>
      <c r="C15" s="140" t="s">
        <v>37</v>
      </c>
      <c r="D15" s="140"/>
      <c r="E15" s="274"/>
      <c r="F15" s="78"/>
      <c r="G15" s="274"/>
      <c r="H15" s="316"/>
      <c r="I15" s="274"/>
      <c r="J15" s="142"/>
      <c r="K15" s="142"/>
      <c r="L15" s="74"/>
    </row>
    <row r="16" spans="1:12">
      <c r="A16" s="132" t="s">
        <v>39</v>
      </c>
      <c r="B16" s="133" t="s">
        <v>67</v>
      </c>
      <c r="C16" s="116" t="s">
        <v>37</v>
      </c>
      <c r="D16" s="116">
        <v>1723.1</v>
      </c>
      <c r="E16" s="300">
        <v>1123.49</v>
      </c>
      <c r="F16" s="301">
        <v>197.3</v>
      </c>
      <c r="G16" s="300">
        <v>189.65</v>
      </c>
      <c r="H16" s="302">
        <f>D16+F16</f>
        <v>1920.3999999999999</v>
      </c>
      <c r="I16" s="300">
        <f>E16+G16</f>
        <v>1313.14</v>
      </c>
      <c r="J16" s="134">
        <v>1707.91</v>
      </c>
      <c r="K16" s="134">
        <v>176.02</v>
      </c>
      <c r="L16" s="210">
        <f>J16+K16</f>
        <v>1883.93</v>
      </c>
    </row>
    <row r="17" spans="1:12">
      <c r="A17" s="135"/>
      <c r="B17" s="129" t="s">
        <v>125</v>
      </c>
      <c r="C17" s="136" t="s">
        <v>59</v>
      </c>
      <c r="D17" s="250">
        <f t="shared" ref="D17:I17" si="1">D16/D14*100</f>
        <v>15.110365916219942</v>
      </c>
      <c r="E17" s="317">
        <f t="shared" si="1"/>
        <v>10.924268427270562</v>
      </c>
      <c r="F17" s="314">
        <f t="shared" si="1"/>
        <v>15.256019671218471</v>
      </c>
      <c r="G17" s="313">
        <f t="shared" si="1"/>
        <v>14.751752086558135</v>
      </c>
      <c r="H17" s="315">
        <f t="shared" si="1"/>
        <v>15.125201922705839</v>
      </c>
      <c r="I17" s="313">
        <f t="shared" si="1"/>
        <v>11.349563870575178</v>
      </c>
      <c r="J17" s="137">
        <f>J16/J14%</f>
        <v>15.160790071467185</v>
      </c>
      <c r="K17" s="137">
        <f>K16/K14*100</f>
        <v>15.371180564652049</v>
      </c>
      <c r="L17" s="74"/>
    </row>
    <row r="18" spans="1:12" ht="25.5">
      <c r="A18" s="114" t="s">
        <v>40</v>
      </c>
      <c r="B18" s="115" t="s">
        <v>105</v>
      </c>
      <c r="C18" s="116" t="s">
        <v>37</v>
      </c>
      <c r="D18" s="116">
        <f>D14-D16</f>
        <v>9680.33</v>
      </c>
      <c r="E18" s="300">
        <f>E14-E16</f>
        <v>9160.86</v>
      </c>
      <c r="F18" s="301">
        <f>F14-F16</f>
        <v>1095.96</v>
      </c>
      <c r="G18" s="300">
        <f>G14-G16</f>
        <v>1095.9599999999998</v>
      </c>
      <c r="H18" s="302">
        <f>H14-H16</f>
        <v>10776.29</v>
      </c>
      <c r="I18" s="300">
        <f>E18+G18</f>
        <v>10256.82</v>
      </c>
      <c r="J18" s="143">
        <f>J14-J16</f>
        <v>9557.4000000000015</v>
      </c>
      <c r="K18" s="118">
        <f>K14-K16</f>
        <v>969.11000000000013</v>
      </c>
      <c r="L18" s="205">
        <f>J18+K18</f>
        <v>10526.510000000002</v>
      </c>
    </row>
    <row r="19" spans="1:12">
      <c r="A19" s="144"/>
      <c r="B19" s="145" t="s">
        <v>35</v>
      </c>
      <c r="C19" s="121" t="s">
        <v>59</v>
      </c>
      <c r="D19" s="121"/>
      <c r="E19" s="303"/>
      <c r="F19" s="304"/>
      <c r="G19" s="303"/>
      <c r="H19" s="318"/>
      <c r="I19" s="303"/>
      <c r="J19" s="146"/>
      <c r="K19" s="146"/>
      <c r="L19" s="205"/>
    </row>
    <row r="20" spans="1:12">
      <c r="A20" s="144"/>
      <c r="B20" s="147" t="s">
        <v>142</v>
      </c>
      <c r="C20" s="124" t="s">
        <v>37</v>
      </c>
      <c r="D20" s="124">
        <v>797.1</v>
      </c>
      <c r="E20" s="305">
        <v>164.17</v>
      </c>
      <c r="F20" s="306"/>
      <c r="G20" s="305"/>
      <c r="H20" s="319">
        <f>D20+F20</f>
        <v>797.1</v>
      </c>
      <c r="I20" s="305">
        <f>E20</f>
        <v>164.17</v>
      </c>
      <c r="J20" s="125">
        <v>44.21</v>
      </c>
      <c r="K20" s="125"/>
      <c r="L20" s="74"/>
    </row>
    <row r="21" spans="1:12">
      <c r="A21" s="144"/>
      <c r="B21" s="120" t="s">
        <v>106</v>
      </c>
      <c r="C21" s="124" t="s">
        <v>37</v>
      </c>
      <c r="D21" s="124"/>
      <c r="E21" s="305"/>
      <c r="F21" s="306"/>
      <c r="G21" s="305"/>
      <c r="H21" s="319"/>
      <c r="I21" s="305"/>
      <c r="J21" s="125"/>
      <c r="K21" s="125"/>
      <c r="L21" s="74"/>
    </row>
    <row r="22" spans="1:12">
      <c r="A22" s="148" t="s">
        <v>41</v>
      </c>
      <c r="B22" s="149" t="s">
        <v>143</v>
      </c>
      <c r="C22" s="124" t="s">
        <v>37</v>
      </c>
      <c r="D22" s="124">
        <f>D23+D24</f>
        <v>7405.88</v>
      </c>
      <c r="E22" s="305">
        <v>6708.51</v>
      </c>
      <c r="F22" s="306">
        <v>509.08</v>
      </c>
      <c r="G22" s="305">
        <v>509.08</v>
      </c>
      <c r="H22" s="319">
        <f t="shared" ref="H22:H29" si="2">D22+F22</f>
        <v>7914.96</v>
      </c>
      <c r="I22" s="305">
        <f>E22+G22</f>
        <v>7217.59</v>
      </c>
      <c r="J22" s="125">
        <v>7074.8</v>
      </c>
      <c r="K22" s="125">
        <v>382.2</v>
      </c>
      <c r="L22" s="205">
        <f>J22+K22</f>
        <v>7457</v>
      </c>
    </row>
    <row r="23" spans="1:12">
      <c r="A23" s="148"/>
      <c r="B23" s="149" t="s">
        <v>122</v>
      </c>
      <c r="C23" s="124" t="s">
        <v>37</v>
      </c>
      <c r="D23" s="124">
        <v>6650.45</v>
      </c>
      <c r="E23" s="305"/>
      <c r="F23" s="306">
        <v>509.08</v>
      </c>
      <c r="G23" s="305">
        <v>509.08</v>
      </c>
      <c r="H23" s="319">
        <f t="shared" si="2"/>
        <v>7159.53</v>
      </c>
      <c r="I23" s="305">
        <f>E23+G23</f>
        <v>509.08</v>
      </c>
      <c r="J23" s="126">
        <v>7074.8</v>
      </c>
      <c r="K23" s="125">
        <v>382.2</v>
      </c>
      <c r="L23" s="239">
        <f>J23+K23</f>
        <v>7457</v>
      </c>
    </row>
    <row r="24" spans="1:12">
      <c r="A24" s="148"/>
      <c r="B24" s="149" t="s">
        <v>123</v>
      </c>
      <c r="C24" s="124" t="s">
        <v>37</v>
      </c>
      <c r="D24" s="124">
        <v>755.43</v>
      </c>
      <c r="E24" s="305"/>
      <c r="F24" s="306"/>
      <c r="G24" s="305"/>
      <c r="H24" s="319">
        <f t="shared" si="2"/>
        <v>755.43</v>
      </c>
      <c r="I24" s="305"/>
      <c r="J24" s="126"/>
      <c r="K24" s="125"/>
      <c r="L24" s="239">
        <f>J24+K24</f>
        <v>0</v>
      </c>
    </row>
    <row r="25" spans="1:12">
      <c r="A25" s="148" t="s">
        <v>42</v>
      </c>
      <c r="B25" s="149" t="s">
        <v>98</v>
      </c>
      <c r="C25" s="124" t="s">
        <v>37</v>
      </c>
      <c r="D25" s="124">
        <v>2247.0300000000002</v>
      </c>
      <c r="E25" s="305">
        <v>2206.77</v>
      </c>
      <c r="F25" s="306">
        <v>578</v>
      </c>
      <c r="G25" s="305">
        <v>577.97</v>
      </c>
      <c r="H25" s="319">
        <f t="shared" si="2"/>
        <v>2825.03</v>
      </c>
      <c r="I25" s="305">
        <f>E25+G25</f>
        <v>2784.74</v>
      </c>
      <c r="J25" s="150">
        <v>2247.0300000000002</v>
      </c>
      <c r="K25" s="125">
        <f>K26</f>
        <v>578</v>
      </c>
      <c r="L25" s="240">
        <f>J25+K25</f>
        <v>2825.03</v>
      </c>
    </row>
    <row r="26" spans="1:12" ht="25.5">
      <c r="A26" s="144" t="s">
        <v>99</v>
      </c>
      <c r="B26" s="149" t="s">
        <v>74</v>
      </c>
      <c r="C26" s="124" t="s">
        <v>37</v>
      </c>
      <c r="D26" s="124">
        <v>2247.0300000000002</v>
      </c>
      <c r="E26" s="305">
        <v>2206.77</v>
      </c>
      <c r="F26" s="306">
        <v>578</v>
      </c>
      <c r="G26" s="305">
        <v>577.97</v>
      </c>
      <c r="H26" s="319">
        <f t="shared" si="2"/>
        <v>2825.03</v>
      </c>
      <c r="I26" s="305">
        <f>E26+G26</f>
        <v>2784.74</v>
      </c>
      <c r="J26" s="125">
        <v>2247.0300000000002</v>
      </c>
      <c r="K26" s="125">
        <v>578</v>
      </c>
      <c r="L26" s="240">
        <f>J26+K26</f>
        <v>2825.03</v>
      </c>
    </row>
    <row r="27" spans="1:12" ht="24.75" customHeight="1">
      <c r="A27" s="144" t="s">
        <v>222</v>
      </c>
      <c r="B27" s="149" t="s">
        <v>73</v>
      </c>
      <c r="C27" s="124" t="s">
        <v>37</v>
      </c>
      <c r="D27" s="124"/>
      <c r="E27" s="305"/>
      <c r="F27" s="306"/>
      <c r="G27" s="305"/>
      <c r="H27" s="319"/>
      <c r="I27" s="305"/>
      <c r="J27" s="125"/>
      <c r="K27" s="125"/>
      <c r="L27" s="210"/>
    </row>
    <row r="28" spans="1:12" ht="25.5">
      <c r="A28" s="144" t="s">
        <v>100</v>
      </c>
      <c r="B28" s="149" t="s">
        <v>86</v>
      </c>
      <c r="C28" s="124" t="s">
        <v>37</v>
      </c>
      <c r="D28" s="124"/>
      <c r="E28" s="305"/>
      <c r="F28" s="306"/>
      <c r="G28" s="305"/>
      <c r="H28" s="319"/>
      <c r="I28" s="305"/>
      <c r="J28" s="125"/>
      <c r="K28" s="125"/>
      <c r="L28" s="74"/>
    </row>
    <row r="29" spans="1:12">
      <c r="A29" s="144" t="s">
        <v>83</v>
      </c>
      <c r="B29" s="149" t="s">
        <v>75</v>
      </c>
      <c r="C29" s="124" t="s">
        <v>37</v>
      </c>
      <c r="D29" s="124">
        <v>168.68</v>
      </c>
      <c r="E29" s="305">
        <v>168.68</v>
      </c>
      <c r="F29" s="306">
        <v>8.91</v>
      </c>
      <c r="G29" s="305">
        <v>8.91</v>
      </c>
      <c r="H29" s="319">
        <f t="shared" si="2"/>
        <v>177.59</v>
      </c>
      <c r="I29" s="305">
        <f>E29+G29</f>
        <v>177.59</v>
      </c>
      <c r="J29" s="125">
        <v>185.97</v>
      </c>
      <c r="K29" s="125">
        <v>8.91</v>
      </c>
      <c r="L29" s="240">
        <f>J29+K29</f>
        <v>194.88</v>
      </c>
    </row>
    <row r="30" spans="1:12">
      <c r="A30" s="144" t="s">
        <v>84</v>
      </c>
      <c r="B30" s="149" t="s">
        <v>68</v>
      </c>
      <c r="C30" s="124" t="s">
        <v>37</v>
      </c>
      <c r="D30" s="124">
        <v>76.900000000000006</v>
      </c>
      <c r="E30" s="305">
        <v>76.900000000000006</v>
      </c>
      <c r="F30" s="306"/>
      <c r="G30" s="305"/>
      <c r="H30" s="319">
        <f>D30+F30</f>
        <v>76.900000000000006</v>
      </c>
      <c r="I30" s="305">
        <f>E30+G30</f>
        <v>76.900000000000006</v>
      </c>
      <c r="J30" s="125">
        <v>49.6</v>
      </c>
      <c r="K30" s="125"/>
      <c r="L30" s="239">
        <f>J30+K30</f>
        <v>49.6</v>
      </c>
    </row>
    <row r="31" spans="1:12">
      <c r="A31" s="144" t="s">
        <v>50</v>
      </c>
      <c r="B31" s="149" t="s">
        <v>107</v>
      </c>
      <c r="C31" s="151" t="s">
        <v>78</v>
      </c>
      <c r="D31" s="165">
        <v>15942.95</v>
      </c>
      <c r="E31" s="305">
        <v>3098</v>
      </c>
      <c r="F31" s="306"/>
      <c r="G31" s="305"/>
      <c r="H31" s="319">
        <f>D31+F31</f>
        <v>15942.95</v>
      </c>
      <c r="I31" s="305">
        <f>E31+G31</f>
        <v>3098</v>
      </c>
      <c r="J31" s="125">
        <v>850</v>
      </c>
      <c r="K31" s="125"/>
      <c r="L31" s="210"/>
    </row>
    <row r="32" spans="1:12" ht="25.5">
      <c r="A32" s="152"/>
      <c r="B32" s="153" t="s">
        <v>124</v>
      </c>
      <c r="C32" s="154" t="s">
        <v>78</v>
      </c>
      <c r="D32" s="167">
        <v>15108.6</v>
      </c>
      <c r="E32" s="320">
        <v>3098</v>
      </c>
      <c r="F32" s="321"/>
      <c r="G32" s="320"/>
      <c r="H32" s="322">
        <f>D32+F32</f>
        <v>15108.6</v>
      </c>
      <c r="I32" s="320">
        <f>E32+G32</f>
        <v>3098</v>
      </c>
      <c r="J32" s="155"/>
      <c r="K32" s="155"/>
      <c r="L32" s="74"/>
    </row>
    <row r="33" spans="1:23">
      <c r="A33" s="156" t="s">
        <v>51</v>
      </c>
      <c r="B33" s="157" t="s">
        <v>223</v>
      </c>
      <c r="C33" s="158" t="s">
        <v>69</v>
      </c>
      <c r="D33" s="225"/>
      <c r="E33" s="323"/>
      <c r="F33" s="324"/>
      <c r="G33" s="323"/>
      <c r="H33" s="325"/>
      <c r="I33" s="323"/>
      <c r="J33" s="159"/>
      <c r="K33" s="159"/>
      <c r="L33" s="74"/>
    </row>
    <row r="34" spans="1:23">
      <c r="A34" s="160"/>
      <c r="B34" s="161" t="s">
        <v>35</v>
      </c>
      <c r="C34" s="158"/>
      <c r="D34" s="225"/>
      <c r="E34" s="323"/>
      <c r="F34" s="324"/>
      <c r="G34" s="323"/>
      <c r="H34" s="325"/>
      <c r="I34" s="323"/>
      <c r="J34" s="159"/>
      <c r="K34" s="159"/>
      <c r="L34" s="74"/>
    </row>
    <row r="35" spans="1:23" ht="25.5">
      <c r="A35" s="162" t="s">
        <v>60</v>
      </c>
      <c r="B35" s="115" t="s">
        <v>77</v>
      </c>
      <c r="C35" s="163" t="s">
        <v>69</v>
      </c>
      <c r="D35" s="253">
        <f>D36*D37/1000</f>
        <v>248.5026</v>
      </c>
      <c r="E35" s="326">
        <f>E36*E37/1000</f>
        <v>227.06729999999999</v>
      </c>
      <c r="F35" s="327">
        <f>F36*F37/1000</f>
        <v>188.21700000000001</v>
      </c>
      <c r="G35" s="326">
        <f>G36*G37/1000</f>
        <v>198.5472</v>
      </c>
      <c r="H35" s="328">
        <f>D35+F35</f>
        <v>436.71960000000001</v>
      </c>
      <c r="I35" s="326">
        <f>E35+G35</f>
        <v>425.61450000000002</v>
      </c>
      <c r="J35" s="159">
        <f>J36*J37/1000</f>
        <v>222.93629999999999</v>
      </c>
      <c r="K35" s="159">
        <f>K36*K37/1000</f>
        <v>188.10900000000001</v>
      </c>
      <c r="L35" s="210">
        <f>J35+K35</f>
        <v>411.0453</v>
      </c>
    </row>
    <row r="36" spans="1:23">
      <c r="A36" s="164"/>
      <c r="B36" s="123" t="s">
        <v>224</v>
      </c>
      <c r="C36" s="151" t="s">
        <v>78</v>
      </c>
      <c r="D36" s="172">
        <v>4590</v>
      </c>
      <c r="E36" s="307">
        <v>4590</v>
      </c>
      <c r="F36" s="308">
        <v>540</v>
      </c>
      <c r="G36" s="307">
        <v>540</v>
      </c>
      <c r="H36" s="329">
        <f>D36+F36</f>
        <v>5130</v>
      </c>
      <c r="I36" s="307">
        <f>E36+G36</f>
        <v>5130</v>
      </c>
      <c r="J36" s="159">
        <v>4590</v>
      </c>
      <c r="K36" s="159">
        <v>540</v>
      </c>
      <c r="L36" s="210">
        <f>J36+K36</f>
        <v>5130</v>
      </c>
    </row>
    <row r="37" spans="1:23" ht="14.25" customHeight="1">
      <c r="A37" s="411"/>
      <c r="B37" s="413" t="s">
        <v>225</v>
      </c>
      <c r="C37" s="415" t="s">
        <v>226</v>
      </c>
      <c r="D37" s="165">
        <v>54.14</v>
      </c>
      <c r="E37" s="305">
        <v>49.47</v>
      </c>
      <c r="F37" s="306">
        <v>348.55</v>
      </c>
      <c r="G37" s="305">
        <v>367.68</v>
      </c>
      <c r="H37" s="330">
        <f>H35/H36*1000</f>
        <v>85.130526315789481</v>
      </c>
      <c r="I37" s="331">
        <f>I35/I36*1000</f>
        <v>82.965789473684211</v>
      </c>
      <c r="J37" s="166">
        <v>48.57</v>
      </c>
      <c r="K37" s="166">
        <v>348.35</v>
      </c>
      <c r="L37" s="210">
        <f>L35/L36*1000</f>
        <v>80.125789473684208</v>
      </c>
    </row>
    <row r="38" spans="1:23" ht="0.75" hidden="1" customHeight="1">
      <c r="A38" s="412"/>
      <c r="B38" s="414"/>
      <c r="C38" s="416"/>
      <c r="D38" s="226"/>
      <c r="E38" s="332"/>
      <c r="F38" s="333"/>
      <c r="G38" s="332"/>
      <c r="H38" s="334"/>
      <c r="I38" s="332"/>
      <c r="J38" s="254" t="e">
        <f>#REF!*J$19/100</f>
        <v>#REF!</v>
      </c>
      <c r="K38" s="254" t="e">
        <f>#REF!*K$19/100</f>
        <v>#REF!</v>
      </c>
      <c r="L38" s="255">
        <v>70.95</v>
      </c>
    </row>
    <row r="39" spans="1:23" s="169" customFormat="1" ht="25.5">
      <c r="A39" s="156" t="s">
        <v>61</v>
      </c>
      <c r="B39" s="157" t="s">
        <v>227</v>
      </c>
      <c r="C39" s="158" t="s">
        <v>69</v>
      </c>
      <c r="D39" s="158">
        <f>D55</f>
        <v>18634.77</v>
      </c>
      <c r="E39" s="271">
        <f>E55</f>
        <v>14960.1816</v>
      </c>
      <c r="F39" s="74">
        <f>F55</f>
        <v>2092.8000000000002</v>
      </c>
      <c r="G39" s="275">
        <f>G55</f>
        <v>2149.2431999999999</v>
      </c>
      <c r="H39" s="335">
        <f>D39+F39</f>
        <v>20727.57</v>
      </c>
      <c r="I39" s="271">
        <f>I55</f>
        <v>17109.424800000001</v>
      </c>
      <c r="J39" s="238">
        <v>19164.95</v>
      </c>
      <c r="K39" s="238">
        <v>1689.6</v>
      </c>
      <c r="L39" s="210">
        <f>J39+K39</f>
        <v>20854.55</v>
      </c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</row>
    <row r="40" spans="1:23">
      <c r="A40" s="170" t="s">
        <v>126</v>
      </c>
      <c r="B40" s="171" t="s">
        <v>49</v>
      </c>
      <c r="C40" s="172" t="s">
        <v>69</v>
      </c>
      <c r="D40" s="172"/>
      <c r="E40" s="307"/>
      <c r="F40" s="308"/>
      <c r="G40" s="307"/>
      <c r="H40" s="329"/>
      <c r="I40" s="307"/>
      <c r="J40" s="256"/>
      <c r="K40" s="256"/>
      <c r="L40" s="257"/>
    </row>
    <row r="41" spans="1:23" ht="24.75" customHeight="1">
      <c r="A41" s="144"/>
      <c r="B41" s="149" t="s">
        <v>228</v>
      </c>
      <c r="C41" s="145" t="s">
        <v>149</v>
      </c>
      <c r="D41" s="227"/>
      <c r="E41" s="336"/>
      <c r="F41" s="337"/>
      <c r="G41" s="336"/>
      <c r="H41" s="338"/>
      <c r="I41" s="336"/>
      <c r="J41" s="159"/>
      <c r="K41" s="159"/>
      <c r="L41" s="210"/>
    </row>
    <row r="42" spans="1:23">
      <c r="A42" s="144"/>
      <c r="B42" s="149" t="s">
        <v>87</v>
      </c>
      <c r="C42" s="151" t="s">
        <v>90</v>
      </c>
      <c r="D42" s="172"/>
      <c r="E42" s="307"/>
      <c r="F42" s="308"/>
      <c r="G42" s="307"/>
      <c r="H42" s="329"/>
      <c r="I42" s="307"/>
      <c r="J42" s="159"/>
      <c r="K42" s="159"/>
      <c r="L42" s="210"/>
    </row>
    <row r="43" spans="1:23">
      <c r="A43" s="144"/>
      <c r="B43" s="149" t="s">
        <v>88</v>
      </c>
      <c r="C43" s="151" t="s">
        <v>78</v>
      </c>
      <c r="D43" s="172"/>
      <c r="E43" s="307"/>
      <c r="F43" s="308"/>
      <c r="G43" s="307"/>
      <c r="H43" s="329"/>
      <c r="I43" s="307"/>
      <c r="J43" s="159"/>
      <c r="K43" s="159"/>
      <c r="L43" s="210"/>
    </row>
    <row r="44" spans="1:23">
      <c r="A44" s="152"/>
      <c r="B44" s="153" t="s">
        <v>152</v>
      </c>
      <c r="C44" s="154" t="s">
        <v>56</v>
      </c>
      <c r="D44" s="226"/>
      <c r="E44" s="332"/>
      <c r="F44" s="333"/>
      <c r="G44" s="332"/>
      <c r="H44" s="334"/>
      <c r="I44" s="332"/>
      <c r="J44" s="159"/>
      <c r="K44" s="159"/>
      <c r="L44" s="210"/>
    </row>
    <row r="45" spans="1:23">
      <c r="A45" s="173" t="s">
        <v>127</v>
      </c>
      <c r="B45" s="133" t="s">
        <v>136</v>
      </c>
      <c r="C45" s="163" t="s">
        <v>69</v>
      </c>
      <c r="D45" s="163"/>
      <c r="E45" s="339"/>
      <c r="F45" s="340"/>
      <c r="G45" s="339"/>
      <c r="H45" s="309"/>
      <c r="I45" s="339"/>
      <c r="J45" s="159"/>
      <c r="K45" s="159"/>
      <c r="L45" s="210"/>
    </row>
    <row r="46" spans="1:23" ht="25.5">
      <c r="A46" s="144"/>
      <c r="B46" s="149" t="s">
        <v>228</v>
      </c>
      <c r="C46" s="145" t="s">
        <v>89</v>
      </c>
      <c r="D46" s="227"/>
      <c r="E46" s="336"/>
      <c r="F46" s="337"/>
      <c r="G46" s="336"/>
      <c r="H46" s="338"/>
      <c r="I46" s="336"/>
      <c r="J46" s="159"/>
      <c r="K46" s="159"/>
      <c r="L46" s="210"/>
    </row>
    <row r="47" spans="1:23">
      <c r="A47" s="144"/>
      <c r="B47" s="149" t="s">
        <v>153</v>
      </c>
      <c r="C47" s="151" t="s">
        <v>90</v>
      </c>
      <c r="D47" s="172"/>
      <c r="E47" s="307"/>
      <c r="F47" s="308"/>
      <c r="G47" s="307"/>
      <c r="H47" s="329"/>
      <c r="I47" s="307"/>
      <c r="J47" s="159"/>
      <c r="K47" s="159"/>
      <c r="L47" s="210"/>
    </row>
    <row r="48" spans="1:23">
      <c r="A48" s="144"/>
      <c r="B48" s="149" t="s">
        <v>88</v>
      </c>
      <c r="C48" s="151" t="s">
        <v>47</v>
      </c>
      <c r="D48" s="172"/>
      <c r="E48" s="307"/>
      <c r="F48" s="308"/>
      <c r="G48" s="307"/>
      <c r="H48" s="329"/>
      <c r="I48" s="307"/>
      <c r="J48" s="159"/>
      <c r="K48" s="159"/>
      <c r="L48" s="210"/>
    </row>
    <row r="49" spans="1:12">
      <c r="A49" s="152"/>
      <c r="B49" s="153" t="s">
        <v>229</v>
      </c>
      <c r="C49" s="154" t="s">
        <v>56</v>
      </c>
      <c r="D49" s="226"/>
      <c r="E49" s="332"/>
      <c r="F49" s="333"/>
      <c r="G49" s="332"/>
      <c r="H49" s="334"/>
      <c r="I49" s="332"/>
      <c r="J49" s="159"/>
      <c r="K49" s="159"/>
      <c r="L49" s="210"/>
    </row>
    <row r="50" spans="1:12">
      <c r="A50" s="173" t="s">
        <v>128</v>
      </c>
      <c r="B50" s="133" t="s">
        <v>48</v>
      </c>
      <c r="C50" s="163" t="s">
        <v>69</v>
      </c>
      <c r="D50" s="163"/>
      <c r="E50" s="339"/>
      <c r="F50" s="340"/>
      <c r="G50" s="339"/>
      <c r="H50" s="309"/>
      <c r="I50" s="339"/>
      <c r="J50" s="159"/>
      <c r="K50" s="159"/>
      <c r="L50" s="210"/>
    </row>
    <row r="51" spans="1:12" ht="25.5">
      <c r="A51" s="144"/>
      <c r="B51" s="149" t="s">
        <v>228</v>
      </c>
      <c r="C51" s="145" t="s">
        <v>89</v>
      </c>
      <c r="D51" s="227"/>
      <c r="E51" s="336"/>
      <c r="F51" s="337"/>
      <c r="G51" s="336"/>
      <c r="H51" s="338"/>
      <c r="I51" s="336"/>
      <c r="J51" s="159"/>
      <c r="K51" s="159"/>
      <c r="L51" s="210"/>
    </row>
    <row r="52" spans="1:12">
      <c r="A52" s="144"/>
      <c r="B52" s="149" t="s">
        <v>153</v>
      </c>
      <c r="C52" s="151" t="s">
        <v>90</v>
      </c>
      <c r="D52" s="172"/>
      <c r="E52" s="307"/>
      <c r="F52" s="308"/>
      <c r="G52" s="307"/>
      <c r="H52" s="329"/>
      <c r="I52" s="307"/>
      <c r="J52" s="159"/>
      <c r="K52" s="159"/>
      <c r="L52" s="210"/>
    </row>
    <row r="53" spans="1:12">
      <c r="A53" s="144"/>
      <c r="B53" s="149" t="s">
        <v>88</v>
      </c>
      <c r="C53" s="151" t="s">
        <v>47</v>
      </c>
      <c r="D53" s="172"/>
      <c r="E53" s="307"/>
      <c r="F53" s="308"/>
      <c r="G53" s="307"/>
      <c r="H53" s="329"/>
      <c r="I53" s="307"/>
      <c r="J53" s="159"/>
      <c r="K53" s="159"/>
      <c r="L53" s="210"/>
    </row>
    <row r="54" spans="1:12">
      <c r="A54" s="152"/>
      <c r="B54" s="153" t="s">
        <v>70</v>
      </c>
      <c r="C54" s="154" t="s">
        <v>56</v>
      </c>
      <c r="D54" s="226"/>
      <c r="E54" s="332"/>
      <c r="F54" s="333"/>
      <c r="G54" s="332"/>
      <c r="H54" s="334"/>
      <c r="I54" s="332"/>
      <c r="J54" s="159"/>
      <c r="K54" s="159"/>
      <c r="L54" s="210"/>
    </row>
    <row r="55" spans="1:12">
      <c r="A55" s="173" t="s">
        <v>129</v>
      </c>
      <c r="B55" s="133" t="s">
        <v>156</v>
      </c>
      <c r="C55" s="163" t="s">
        <v>69</v>
      </c>
      <c r="D55" s="163">
        <f>D58*D59/1000</f>
        <v>18634.77</v>
      </c>
      <c r="E55" s="326">
        <f>E58*E59/1000</f>
        <v>14960.1816</v>
      </c>
      <c r="F55" s="340">
        <f>F58*F59/1000</f>
        <v>2092.8000000000002</v>
      </c>
      <c r="G55" s="339">
        <f>G58*G59/1000</f>
        <v>2149.2431999999999</v>
      </c>
      <c r="H55" s="309">
        <f>D55+F55</f>
        <v>20727.57</v>
      </c>
      <c r="I55" s="326">
        <f>E55+G55</f>
        <v>17109.424800000001</v>
      </c>
      <c r="J55" s="159">
        <f>J58*J59/1000</f>
        <v>19164.949379999998</v>
      </c>
      <c r="K55" s="159">
        <f>K58*K59/1000</f>
        <v>1689.6728000000001</v>
      </c>
      <c r="L55" s="210">
        <f>J55+K55</f>
        <v>20854.622179999998</v>
      </c>
    </row>
    <row r="56" spans="1:12" ht="27" customHeight="1">
      <c r="A56" s="144"/>
      <c r="B56" s="149" t="s">
        <v>228</v>
      </c>
      <c r="C56" s="374" t="s">
        <v>89</v>
      </c>
      <c r="D56" s="172">
        <v>193.6</v>
      </c>
      <c r="E56" s="307">
        <v>190.52</v>
      </c>
      <c r="F56" s="308">
        <v>250.84</v>
      </c>
      <c r="G56" s="307">
        <v>246.32</v>
      </c>
      <c r="H56" s="329"/>
      <c r="I56" s="341">
        <f>I57/I14*1000</f>
        <v>204.70252273992304</v>
      </c>
      <c r="J56" s="159">
        <v>200.1</v>
      </c>
      <c r="K56" s="159">
        <v>235.73</v>
      </c>
      <c r="L56" s="210">
        <v>203.3</v>
      </c>
    </row>
    <row r="57" spans="1:12">
      <c r="A57" s="144"/>
      <c r="B57" s="149" t="s">
        <v>153</v>
      </c>
      <c r="C57" s="151" t="s">
        <v>90</v>
      </c>
      <c r="D57" s="172">
        <v>2310</v>
      </c>
      <c r="E57" s="307">
        <v>2051.6999999999998</v>
      </c>
      <c r="F57" s="308">
        <v>324.39999999999998</v>
      </c>
      <c r="G57" s="307">
        <v>316.7</v>
      </c>
      <c r="H57" s="329"/>
      <c r="I57" s="307">
        <v>2368.4</v>
      </c>
      <c r="J57" s="159">
        <v>2360.3000000000002</v>
      </c>
      <c r="K57" s="159">
        <v>278.39999999999998</v>
      </c>
      <c r="L57" s="210">
        <f>J57+K57</f>
        <v>2638.7000000000003</v>
      </c>
    </row>
    <row r="58" spans="1:12">
      <c r="A58" s="144"/>
      <c r="B58" s="149" t="s">
        <v>88</v>
      </c>
      <c r="C58" s="151" t="s">
        <v>78</v>
      </c>
      <c r="D58" s="172">
        <v>11550</v>
      </c>
      <c r="E58" s="307">
        <v>11151</v>
      </c>
      <c r="F58" s="308">
        <v>1744</v>
      </c>
      <c r="G58" s="307">
        <v>1602</v>
      </c>
      <c r="H58" s="329">
        <f>D58+F58</f>
        <v>13294</v>
      </c>
      <c r="I58" s="307">
        <v>12753</v>
      </c>
      <c r="J58" s="159">
        <v>13554</v>
      </c>
      <c r="K58" s="159">
        <v>1409</v>
      </c>
      <c r="L58" s="210">
        <f>J58+K58</f>
        <v>14963</v>
      </c>
    </row>
    <row r="59" spans="1:12">
      <c r="A59" s="152"/>
      <c r="B59" s="153" t="s">
        <v>79</v>
      </c>
      <c r="C59" s="154" t="s">
        <v>56</v>
      </c>
      <c r="D59" s="228">
        <v>1613.4</v>
      </c>
      <c r="E59" s="342">
        <v>1341.6</v>
      </c>
      <c r="F59" s="343">
        <v>1200</v>
      </c>
      <c r="G59" s="342">
        <v>1341.6</v>
      </c>
      <c r="H59" s="344">
        <f>H55/H58*1000</f>
        <v>1559.1672935158717</v>
      </c>
      <c r="I59" s="342">
        <v>1341.6</v>
      </c>
      <c r="J59" s="235">
        <v>1413.97</v>
      </c>
      <c r="K59" s="174">
        <v>1199.2</v>
      </c>
      <c r="L59" s="241">
        <f>L55/L58*1000</f>
        <v>1393.7460522622466</v>
      </c>
    </row>
    <row r="60" spans="1:12">
      <c r="A60" s="173" t="s">
        <v>130</v>
      </c>
      <c r="B60" s="133" t="s">
        <v>141</v>
      </c>
      <c r="C60" s="163" t="s">
        <v>69</v>
      </c>
      <c r="D60" s="163"/>
      <c r="E60" s="339"/>
      <c r="F60" s="340"/>
      <c r="G60" s="339"/>
      <c r="H60" s="309"/>
      <c r="I60" s="339"/>
      <c r="J60" s="159"/>
      <c r="K60" s="159"/>
      <c r="L60" s="241"/>
    </row>
    <row r="61" spans="1:12" ht="25.5">
      <c r="A61" s="144"/>
      <c r="B61" s="149" t="s">
        <v>228</v>
      </c>
      <c r="C61" s="151" t="s">
        <v>157</v>
      </c>
      <c r="D61" s="172"/>
      <c r="E61" s="307"/>
      <c r="F61" s="308"/>
      <c r="G61" s="307"/>
      <c r="H61" s="329"/>
      <c r="I61" s="307"/>
      <c r="J61" s="159"/>
      <c r="K61" s="159"/>
      <c r="L61" s="210"/>
    </row>
    <row r="62" spans="1:12">
      <c r="A62" s="144"/>
      <c r="B62" s="149" t="s">
        <v>153</v>
      </c>
      <c r="C62" s="151" t="s">
        <v>90</v>
      </c>
      <c r="D62" s="172"/>
      <c r="E62" s="307"/>
      <c r="F62" s="308"/>
      <c r="G62" s="307"/>
      <c r="H62" s="329"/>
      <c r="I62" s="307"/>
      <c r="J62" s="159"/>
      <c r="K62" s="159"/>
      <c r="L62" s="210"/>
    </row>
    <row r="63" spans="1:12">
      <c r="A63" s="144"/>
      <c r="B63" s="149" t="s">
        <v>88</v>
      </c>
      <c r="C63" s="151" t="s">
        <v>47</v>
      </c>
      <c r="D63" s="172"/>
      <c r="E63" s="307"/>
      <c r="F63" s="308"/>
      <c r="G63" s="307"/>
      <c r="H63" s="329"/>
      <c r="I63" s="307"/>
      <c r="J63" s="159"/>
      <c r="K63" s="159"/>
      <c r="L63" s="210"/>
    </row>
    <row r="64" spans="1:12">
      <c r="A64" s="152"/>
      <c r="B64" s="153" t="s">
        <v>70</v>
      </c>
      <c r="C64" s="154" t="s">
        <v>56</v>
      </c>
      <c r="D64" s="226"/>
      <c r="E64" s="332"/>
      <c r="F64" s="333"/>
      <c r="G64" s="332"/>
      <c r="H64" s="334"/>
      <c r="I64" s="332"/>
      <c r="J64" s="159"/>
      <c r="K64" s="159"/>
      <c r="L64" s="210"/>
    </row>
    <row r="65" spans="1:12" ht="25.5">
      <c r="A65" s="132" t="s">
        <v>62</v>
      </c>
      <c r="B65" s="133" t="s">
        <v>91</v>
      </c>
      <c r="C65" s="163" t="s">
        <v>69</v>
      </c>
      <c r="D65" s="253">
        <f>D66</f>
        <v>3097.3635199999999</v>
      </c>
      <c r="E65" s="326">
        <f>E66</f>
        <v>2080.5537599999998</v>
      </c>
      <c r="F65" s="327">
        <f>F66</f>
        <v>279.85499999999996</v>
      </c>
      <c r="G65" s="326">
        <f>G66</f>
        <v>210.3802</v>
      </c>
      <c r="H65" s="328">
        <f t="shared" ref="H65:I67" si="3">D65+F65</f>
        <v>3377.2185199999999</v>
      </c>
      <c r="I65" s="326">
        <f t="shared" si="3"/>
        <v>2290.9339599999998</v>
      </c>
      <c r="J65" s="159">
        <f>J66</f>
        <v>2243.904</v>
      </c>
      <c r="K65" s="159">
        <f>K66</f>
        <v>182.4</v>
      </c>
      <c r="L65" s="241">
        <f>J65+K65</f>
        <v>2426.3040000000001</v>
      </c>
    </row>
    <row r="66" spans="1:12" ht="14.25" customHeight="1">
      <c r="A66" s="175"/>
      <c r="B66" s="123" t="s">
        <v>115</v>
      </c>
      <c r="C66" s="151" t="s">
        <v>69</v>
      </c>
      <c r="D66" s="252">
        <f>D67*D68</f>
        <v>3097.3635199999999</v>
      </c>
      <c r="E66" s="341">
        <f>E67*E68</f>
        <v>2080.5537599999998</v>
      </c>
      <c r="F66" s="345">
        <f>F67*F68</f>
        <v>279.85499999999996</v>
      </c>
      <c r="G66" s="341">
        <f>G67*G68</f>
        <v>210.3802</v>
      </c>
      <c r="H66" s="346">
        <f t="shared" si="3"/>
        <v>3377.2185199999999</v>
      </c>
      <c r="I66" s="341">
        <f t="shared" si="3"/>
        <v>2290.9339599999998</v>
      </c>
      <c r="J66" s="159">
        <f>J67*J68</f>
        <v>2243.904</v>
      </c>
      <c r="K66" s="159">
        <f>K67*K68</f>
        <v>182.4</v>
      </c>
      <c r="L66" s="210">
        <f>J65+K65</f>
        <v>2426.3040000000001</v>
      </c>
    </row>
    <row r="67" spans="1:12" ht="13.5" customHeight="1">
      <c r="A67" s="144"/>
      <c r="B67" s="149" t="s">
        <v>92</v>
      </c>
      <c r="C67" s="151" t="s">
        <v>161</v>
      </c>
      <c r="D67" s="172">
        <v>764.8</v>
      </c>
      <c r="E67" s="307">
        <v>508.32</v>
      </c>
      <c r="F67" s="308">
        <v>69.099999999999994</v>
      </c>
      <c r="G67" s="307">
        <v>51.4</v>
      </c>
      <c r="H67" s="329">
        <f t="shared" si="3"/>
        <v>833.9</v>
      </c>
      <c r="I67" s="307">
        <f t="shared" si="3"/>
        <v>559.72</v>
      </c>
      <c r="J67" s="159">
        <v>556.79999999999995</v>
      </c>
      <c r="K67" s="159">
        <v>45.6</v>
      </c>
      <c r="L67" s="210">
        <f>J67+K67</f>
        <v>602.4</v>
      </c>
    </row>
    <row r="68" spans="1:12">
      <c r="A68" s="144"/>
      <c r="B68" s="149" t="s">
        <v>80</v>
      </c>
      <c r="C68" s="151" t="s">
        <v>56</v>
      </c>
      <c r="D68" s="251">
        <v>4.0499000000000001</v>
      </c>
      <c r="E68" s="347">
        <v>4.093</v>
      </c>
      <c r="F68" s="348">
        <v>4.05</v>
      </c>
      <c r="G68" s="347">
        <v>4.093</v>
      </c>
      <c r="H68" s="349">
        <f>H65/H67</f>
        <v>4.0499082863652713</v>
      </c>
      <c r="I68" s="347">
        <v>4.093</v>
      </c>
      <c r="J68" s="235">
        <v>4.03</v>
      </c>
      <c r="K68" s="174">
        <v>4</v>
      </c>
      <c r="L68" s="242">
        <f>L66/L67</f>
        <v>4.0277290836653385</v>
      </c>
    </row>
    <row r="69" spans="1:12">
      <c r="A69" s="144"/>
      <c r="B69" s="149" t="s">
        <v>230</v>
      </c>
      <c r="C69" s="151" t="s">
        <v>69</v>
      </c>
      <c r="D69" s="172"/>
      <c r="E69" s="307"/>
      <c r="F69" s="308"/>
      <c r="G69" s="307"/>
      <c r="H69" s="329"/>
      <c r="I69" s="307"/>
      <c r="J69" s="159"/>
      <c r="K69" s="159"/>
      <c r="L69" s="241"/>
    </row>
    <row r="70" spans="1:12">
      <c r="A70" s="144"/>
      <c r="B70" s="149" t="s">
        <v>231</v>
      </c>
      <c r="C70" s="151" t="s">
        <v>161</v>
      </c>
      <c r="D70" s="172"/>
      <c r="E70" s="307"/>
      <c r="F70" s="308"/>
      <c r="G70" s="307"/>
      <c r="H70" s="329"/>
      <c r="I70" s="307"/>
      <c r="J70" s="159"/>
      <c r="K70" s="159"/>
      <c r="L70" s="210"/>
    </row>
    <row r="71" spans="1:12">
      <c r="A71" s="144"/>
      <c r="B71" s="149" t="s">
        <v>80</v>
      </c>
      <c r="C71" s="151" t="s">
        <v>56</v>
      </c>
      <c r="D71" s="172"/>
      <c r="E71" s="307"/>
      <c r="F71" s="308"/>
      <c r="G71" s="307"/>
      <c r="H71" s="329"/>
      <c r="I71" s="307"/>
      <c r="J71" s="159"/>
      <c r="K71" s="159"/>
      <c r="L71" s="210"/>
    </row>
    <row r="72" spans="1:12">
      <c r="A72" s="144"/>
      <c r="B72" s="149" t="s">
        <v>117</v>
      </c>
      <c r="C72" s="151" t="s">
        <v>69</v>
      </c>
      <c r="D72" s="172"/>
      <c r="E72" s="307"/>
      <c r="F72" s="308"/>
      <c r="G72" s="307"/>
      <c r="H72" s="329"/>
      <c r="I72" s="307"/>
      <c r="J72" s="159"/>
      <c r="K72" s="159"/>
      <c r="L72" s="210"/>
    </row>
    <row r="73" spans="1:12" ht="13.5" customHeight="1">
      <c r="A73" s="144"/>
      <c r="B73" s="149" t="s">
        <v>94</v>
      </c>
      <c r="C73" s="151" t="s">
        <v>161</v>
      </c>
      <c r="D73" s="172"/>
      <c r="E73" s="307"/>
      <c r="F73" s="308"/>
      <c r="G73" s="307"/>
      <c r="H73" s="329"/>
      <c r="I73" s="307"/>
      <c r="J73" s="159"/>
      <c r="K73" s="159"/>
      <c r="L73" s="210"/>
    </row>
    <row r="74" spans="1:12">
      <c r="A74" s="152"/>
      <c r="B74" s="153" t="s">
        <v>80</v>
      </c>
      <c r="C74" s="154" t="s">
        <v>56</v>
      </c>
      <c r="D74" s="226"/>
      <c r="E74" s="332"/>
      <c r="F74" s="333"/>
      <c r="G74" s="332"/>
      <c r="H74" s="334"/>
      <c r="I74" s="332"/>
      <c r="J74" s="159"/>
      <c r="K74" s="159"/>
      <c r="L74" s="210" t="s">
        <v>232</v>
      </c>
    </row>
    <row r="75" spans="1:12">
      <c r="A75" s="132" t="s">
        <v>63</v>
      </c>
      <c r="B75" s="133" t="s">
        <v>81</v>
      </c>
      <c r="C75" s="163" t="s">
        <v>69</v>
      </c>
      <c r="D75" s="163"/>
      <c r="E75" s="339"/>
      <c r="F75" s="340"/>
      <c r="G75" s="339"/>
      <c r="H75" s="309"/>
      <c r="I75" s="339"/>
      <c r="J75" s="159"/>
      <c r="K75" s="159"/>
      <c r="L75" s="210"/>
    </row>
    <row r="76" spans="1:12">
      <c r="A76" s="175"/>
      <c r="B76" s="123" t="s">
        <v>165</v>
      </c>
      <c r="C76" s="124" t="s">
        <v>37</v>
      </c>
      <c r="D76" s="223"/>
      <c r="E76" s="307"/>
      <c r="F76" s="308"/>
      <c r="G76" s="307"/>
      <c r="H76" s="329"/>
      <c r="I76" s="307"/>
      <c r="J76" s="159"/>
      <c r="K76" s="159"/>
      <c r="L76" s="210"/>
    </row>
    <row r="77" spans="1:12">
      <c r="A77" s="135" t="s">
        <v>233</v>
      </c>
      <c r="B77" s="129" t="s">
        <v>95</v>
      </c>
      <c r="C77" s="154" t="s">
        <v>58</v>
      </c>
      <c r="D77" s="226"/>
      <c r="E77" s="332"/>
      <c r="F77" s="333"/>
      <c r="G77" s="332"/>
      <c r="H77" s="334"/>
      <c r="I77" s="332"/>
      <c r="J77" s="159"/>
      <c r="K77" s="159"/>
      <c r="L77" s="210"/>
    </row>
    <row r="78" spans="1:12" ht="24.75" customHeight="1">
      <c r="A78" s="114" t="s">
        <v>234</v>
      </c>
      <c r="B78" s="115" t="s">
        <v>235</v>
      </c>
      <c r="C78" s="163" t="s">
        <v>56</v>
      </c>
      <c r="D78" s="258">
        <f>D79*D80*12/1000</f>
        <v>9447.8868000000002</v>
      </c>
      <c r="E78" s="326">
        <f>E79*E80*12/1000</f>
        <v>8031.5294399999993</v>
      </c>
      <c r="F78" s="340">
        <f>F79*F80*12/1000</f>
        <v>1521.4079999999999</v>
      </c>
      <c r="G78" s="326">
        <f>G79*G80*12/1000</f>
        <v>1325.06052</v>
      </c>
      <c r="H78" s="350">
        <f>D78+F78</f>
        <v>10969.2948</v>
      </c>
      <c r="I78" s="326">
        <f>E78+G78</f>
        <v>9356.5899599999993</v>
      </c>
      <c r="J78" s="159">
        <v>7527.2</v>
      </c>
      <c r="K78" s="159">
        <f>K79*K80*12/1000</f>
        <v>1241.856</v>
      </c>
      <c r="L78" s="210">
        <f>J78+K78</f>
        <v>8769.0560000000005</v>
      </c>
    </row>
    <row r="79" spans="1:12">
      <c r="A79" s="144" t="s">
        <v>236</v>
      </c>
      <c r="B79" s="149" t="s">
        <v>71</v>
      </c>
      <c r="C79" s="151" t="s">
        <v>58</v>
      </c>
      <c r="D79" s="172">
        <v>33</v>
      </c>
      <c r="E79" s="307">
        <v>33</v>
      </c>
      <c r="F79" s="308">
        <v>7</v>
      </c>
      <c r="G79" s="307">
        <v>7</v>
      </c>
      <c r="H79" s="329">
        <f>D79+F79</f>
        <v>40</v>
      </c>
      <c r="I79" s="307">
        <f>E79+G79</f>
        <v>40</v>
      </c>
      <c r="J79" s="159">
        <v>33</v>
      </c>
      <c r="K79" s="159">
        <v>7</v>
      </c>
      <c r="L79" s="210">
        <f>J79+K79</f>
        <v>40</v>
      </c>
    </row>
    <row r="80" spans="1:12">
      <c r="A80" s="152" t="s">
        <v>237</v>
      </c>
      <c r="B80" s="153" t="s">
        <v>72</v>
      </c>
      <c r="C80" s="154" t="s">
        <v>56</v>
      </c>
      <c r="D80" s="228">
        <v>23858.3</v>
      </c>
      <c r="E80" s="342">
        <v>20281.64</v>
      </c>
      <c r="F80" s="343">
        <v>18112</v>
      </c>
      <c r="G80" s="342">
        <v>15774.53</v>
      </c>
      <c r="H80" s="344">
        <f>H78/H79/12*1000</f>
        <v>22852.697500000002</v>
      </c>
      <c r="I80" s="351">
        <f>I78/I79/12*1000</f>
        <v>19492.89575</v>
      </c>
      <c r="J80" s="236">
        <f>J78/J79/12*1000</f>
        <v>19008.080808080809</v>
      </c>
      <c r="K80" s="176">
        <v>14784</v>
      </c>
      <c r="L80" s="243">
        <f>L78/L79/12*1000</f>
        <v>18268.866666666669</v>
      </c>
    </row>
    <row r="81" spans="1:12" ht="25.5" customHeight="1">
      <c r="A81" s="156" t="s">
        <v>109</v>
      </c>
      <c r="B81" s="157" t="s">
        <v>238</v>
      </c>
      <c r="C81" s="158" t="s">
        <v>69</v>
      </c>
      <c r="D81" s="259">
        <f>D78*0.302</f>
        <v>2853.2618136000001</v>
      </c>
      <c r="E81" s="352">
        <f>E78*0.302</f>
        <v>2425.5218908799998</v>
      </c>
      <c r="F81" s="353">
        <f>F78*0.302</f>
        <v>459.46521599999994</v>
      </c>
      <c r="G81" s="352">
        <f>G78*0.302</f>
        <v>400.16827703999996</v>
      </c>
      <c r="H81" s="354">
        <f>H78*0.302</f>
        <v>3312.7270295999997</v>
      </c>
      <c r="I81" s="352">
        <f>E81+G81</f>
        <v>2825.6901679199996</v>
      </c>
      <c r="J81" s="159">
        <f>J78*0.302</f>
        <v>2273.2143999999998</v>
      </c>
      <c r="K81" s="159">
        <f>K78*0.302</f>
        <v>375.04051199999998</v>
      </c>
      <c r="L81" s="243">
        <f>J81+K81</f>
        <v>2648.2549119999999</v>
      </c>
    </row>
    <row r="82" spans="1:12" ht="39.75" customHeight="1">
      <c r="A82" s="114" t="s">
        <v>110</v>
      </c>
      <c r="B82" s="115" t="s">
        <v>239</v>
      </c>
      <c r="C82" s="163" t="s">
        <v>69</v>
      </c>
      <c r="D82" s="163">
        <v>2944.5</v>
      </c>
      <c r="E82" s="339">
        <v>2944.5</v>
      </c>
      <c r="F82" s="340">
        <v>200</v>
      </c>
      <c r="G82" s="339">
        <v>200</v>
      </c>
      <c r="H82" s="309">
        <f>D82+F82</f>
        <v>3144.5</v>
      </c>
      <c r="I82" s="339">
        <f>E82+G82</f>
        <v>3144.5</v>
      </c>
      <c r="J82" s="159">
        <v>1105.7</v>
      </c>
      <c r="K82" s="159">
        <v>176.2</v>
      </c>
      <c r="L82" s="210">
        <f>J82+K82</f>
        <v>1281.9000000000001</v>
      </c>
    </row>
    <row r="83" spans="1:12">
      <c r="A83" s="177" t="s">
        <v>131</v>
      </c>
      <c r="B83" s="123" t="s">
        <v>240</v>
      </c>
      <c r="C83" s="151" t="s">
        <v>69</v>
      </c>
      <c r="D83" s="172"/>
      <c r="E83" s="307"/>
      <c r="F83" s="308"/>
      <c r="G83" s="307"/>
      <c r="H83" s="329"/>
      <c r="I83" s="307"/>
      <c r="J83" s="159"/>
      <c r="K83" s="159"/>
      <c r="L83" s="210"/>
    </row>
    <row r="84" spans="1:12" ht="25.5" customHeight="1">
      <c r="A84" s="177" t="s">
        <v>132</v>
      </c>
      <c r="B84" s="123" t="s">
        <v>241</v>
      </c>
      <c r="C84" s="151" t="s">
        <v>69</v>
      </c>
      <c r="D84" s="172"/>
      <c r="E84" s="307"/>
      <c r="F84" s="308"/>
      <c r="G84" s="307"/>
      <c r="H84" s="329"/>
      <c r="I84" s="307"/>
      <c r="J84" s="159"/>
      <c r="K84" s="159"/>
      <c r="L84" s="210"/>
    </row>
    <row r="85" spans="1:12" ht="26.25" customHeight="1">
      <c r="A85" s="177" t="s">
        <v>133</v>
      </c>
      <c r="B85" s="123" t="s">
        <v>242</v>
      </c>
      <c r="C85" s="151" t="s">
        <v>69</v>
      </c>
      <c r="D85" s="172"/>
      <c r="E85" s="307"/>
      <c r="F85" s="308"/>
      <c r="G85" s="307"/>
      <c r="H85" s="329"/>
      <c r="I85" s="307"/>
      <c r="J85" s="159">
        <v>914.18</v>
      </c>
      <c r="K85" s="159">
        <v>148.19999999999999</v>
      </c>
      <c r="L85" s="210">
        <f>J85+K85</f>
        <v>1062.3799999999999</v>
      </c>
    </row>
    <row r="86" spans="1:12">
      <c r="A86" s="119"/>
      <c r="B86" s="123" t="s">
        <v>243</v>
      </c>
      <c r="C86" s="151" t="s">
        <v>69</v>
      </c>
      <c r="D86" s="172"/>
      <c r="E86" s="307"/>
      <c r="F86" s="308"/>
      <c r="G86" s="307"/>
      <c r="H86" s="329"/>
      <c r="I86" s="307"/>
      <c r="J86" s="159"/>
      <c r="K86" s="159"/>
      <c r="L86" s="210"/>
    </row>
    <row r="87" spans="1:12" ht="24" customHeight="1">
      <c r="A87" s="119"/>
      <c r="B87" s="178" t="s">
        <v>244</v>
      </c>
      <c r="C87" s="151" t="s">
        <v>69</v>
      </c>
      <c r="D87" s="172"/>
      <c r="E87" s="307"/>
      <c r="F87" s="308"/>
      <c r="G87" s="307"/>
      <c r="H87" s="329"/>
      <c r="I87" s="307"/>
      <c r="J87" s="159"/>
      <c r="K87" s="159"/>
      <c r="L87" s="210"/>
    </row>
    <row r="88" spans="1:12">
      <c r="A88" s="119"/>
      <c r="B88" s="123" t="s">
        <v>71</v>
      </c>
      <c r="C88" s="151" t="s">
        <v>58</v>
      </c>
      <c r="D88" s="172"/>
      <c r="E88" s="307"/>
      <c r="F88" s="308"/>
      <c r="G88" s="307"/>
      <c r="H88" s="329"/>
      <c r="I88" s="307"/>
      <c r="J88" s="159"/>
      <c r="K88" s="159"/>
      <c r="L88" s="210"/>
    </row>
    <row r="89" spans="1:12">
      <c r="A89" s="119"/>
      <c r="B89" s="123" t="s">
        <v>72</v>
      </c>
      <c r="C89" s="151" t="s">
        <v>56</v>
      </c>
      <c r="D89" s="172"/>
      <c r="E89" s="307"/>
      <c r="F89" s="308"/>
      <c r="G89" s="307"/>
      <c r="H89" s="329"/>
      <c r="I89" s="307"/>
      <c r="J89" s="159"/>
      <c r="K89" s="159"/>
      <c r="L89" s="210"/>
    </row>
    <row r="90" spans="1:12" ht="11.25" customHeight="1">
      <c r="A90" s="119"/>
      <c r="B90" s="123" t="s">
        <v>245</v>
      </c>
      <c r="C90" s="151" t="s">
        <v>69</v>
      </c>
      <c r="D90" s="172"/>
      <c r="E90" s="307"/>
      <c r="F90" s="308"/>
      <c r="G90" s="307"/>
      <c r="H90" s="329"/>
      <c r="I90" s="307"/>
      <c r="J90" s="159"/>
      <c r="K90" s="159"/>
      <c r="L90" s="210"/>
    </row>
    <row r="91" spans="1:12" ht="24.75" customHeight="1">
      <c r="A91" s="177" t="s">
        <v>134</v>
      </c>
      <c r="B91" s="123" t="s">
        <v>246</v>
      </c>
      <c r="C91" s="151" t="s">
        <v>69</v>
      </c>
      <c r="D91" s="172"/>
      <c r="E91" s="307"/>
      <c r="F91" s="308"/>
      <c r="G91" s="307"/>
      <c r="H91" s="329"/>
      <c r="I91" s="307"/>
      <c r="J91" s="159">
        <v>191.6</v>
      </c>
      <c r="K91" s="159">
        <v>28</v>
      </c>
      <c r="L91" s="210">
        <f>J91+K91</f>
        <v>219.6</v>
      </c>
    </row>
    <row r="92" spans="1:12">
      <c r="A92" s="179" t="s">
        <v>247</v>
      </c>
      <c r="B92" s="129" t="s">
        <v>248</v>
      </c>
      <c r="C92" s="154" t="s">
        <v>69</v>
      </c>
      <c r="D92" s="226"/>
      <c r="E92" s="332"/>
      <c r="F92" s="333"/>
      <c r="G92" s="332"/>
      <c r="H92" s="334"/>
      <c r="I92" s="332"/>
      <c r="J92" s="159"/>
      <c r="K92" s="159"/>
      <c r="L92" s="210"/>
    </row>
    <row r="93" spans="1:12">
      <c r="A93" s="162" t="s">
        <v>111</v>
      </c>
      <c r="B93" s="180" t="s">
        <v>249</v>
      </c>
      <c r="C93" s="163" t="s">
        <v>69</v>
      </c>
      <c r="D93" s="163">
        <v>4169.22</v>
      </c>
      <c r="E93" s="339">
        <v>1069.1300000000001</v>
      </c>
      <c r="F93" s="355">
        <f>F94+F97</f>
        <v>564.80759999999998</v>
      </c>
      <c r="G93" s="339">
        <v>384.44</v>
      </c>
      <c r="H93" s="350">
        <f>D93+F93</f>
        <v>4734.0276000000003</v>
      </c>
      <c r="I93" s="339">
        <f>E93+G93</f>
        <v>1453.5700000000002</v>
      </c>
      <c r="J93" s="159">
        <v>1002</v>
      </c>
      <c r="K93" s="159">
        <v>360.3</v>
      </c>
      <c r="L93" s="210">
        <f>J93+K93</f>
        <v>1362.3</v>
      </c>
    </row>
    <row r="94" spans="1:12" ht="24.75" customHeight="1">
      <c r="A94" s="181" t="s">
        <v>250</v>
      </c>
      <c r="B94" s="123" t="s">
        <v>251</v>
      </c>
      <c r="C94" s="151" t="s">
        <v>69</v>
      </c>
      <c r="D94" s="172">
        <f>D95*D96*12/1000</f>
        <v>867.6</v>
      </c>
      <c r="E94" s="341">
        <f>E95*E96*12/1000</f>
        <v>537.02280000000007</v>
      </c>
      <c r="F94" s="356">
        <f>F95*F96*12/1000</f>
        <v>433.8</v>
      </c>
      <c r="G94" s="341">
        <f>G95*G96*12/1000</f>
        <v>271.29755999999998</v>
      </c>
      <c r="H94" s="357">
        <f>D94+F94</f>
        <v>1301.4000000000001</v>
      </c>
      <c r="I94" s="341">
        <f>E94+G94</f>
        <v>808.32036000000005</v>
      </c>
      <c r="J94" s="159">
        <f>J95*J96*12/1000</f>
        <v>503.30160000000001</v>
      </c>
      <c r="K94" s="159">
        <f>K95*K96*12/1000</f>
        <v>254.262</v>
      </c>
      <c r="L94" s="210">
        <f>J94+K94</f>
        <v>757.56359999999995</v>
      </c>
    </row>
    <row r="95" spans="1:12">
      <c r="A95" s="181"/>
      <c r="B95" s="182" t="s">
        <v>71</v>
      </c>
      <c r="C95" s="151" t="s">
        <v>58</v>
      </c>
      <c r="D95" s="172">
        <v>2</v>
      </c>
      <c r="E95" s="307">
        <v>2</v>
      </c>
      <c r="F95" s="308">
        <v>1</v>
      </c>
      <c r="G95" s="307">
        <v>1</v>
      </c>
      <c r="H95" s="329">
        <f>D95+F95</f>
        <v>3</v>
      </c>
      <c r="I95" s="307">
        <v>3</v>
      </c>
      <c r="J95" s="159">
        <v>2</v>
      </c>
      <c r="K95" s="159">
        <v>1</v>
      </c>
      <c r="L95" s="210">
        <f>J95+K95</f>
        <v>3</v>
      </c>
    </row>
    <row r="96" spans="1:12">
      <c r="A96" s="181"/>
      <c r="B96" s="182" t="s">
        <v>72</v>
      </c>
      <c r="C96" s="151" t="s">
        <v>56</v>
      </c>
      <c r="D96" s="229">
        <v>36150</v>
      </c>
      <c r="E96" s="347">
        <v>22375.95</v>
      </c>
      <c r="F96" s="348">
        <v>36150</v>
      </c>
      <c r="G96" s="347">
        <v>22608.13</v>
      </c>
      <c r="H96" s="358">
        <f>H94/H95/12*1000</f>
        <v>36150</v>
      </c>
      <c r="I96" s="359">
        <f>I94/I95/12*1000</f>
        <v>22453.343333333338</v>
      </c>
      <c r="J96" s="237">
        <v>20970.900000000001</v>
      </c>
      <c r="K96" s="183">
        <v>21188.5</v>
      </c>
      <c r="L96" s="243">
        <f>L94/L95/12*1000</f>
        <v>21043.433333333334</v>
      </c>
    </row>
    <row r="97" spans="1:12">
      <c r="A97" s="181" t="s">
        <v>252</v>
      </c>
      <c r="B97" s="182" t="s">
        <v>245</v>
      </c>
      <c r="C97" s="151" t="s">
        <v>69</v>
      </c>
      <c r="D97" s="252">
        <f t="shared" ref="D97:K97" si="4">D94*0.302</f>
        <v>262.01519999999999</v>
      </c>
      <c r="E97" s="341">
        <f t="shared" si="4"/>
        <v>162.18088560000001</v>
      </c>
      <c r="F97" s="356">
        <f t="shared" si="4"/>
        <v>131.0076</v>
      </c>
      <c r="G97" s="341">
        <f t="shared" si="4"/>
        <v>81.931863119999988</v>
      </c>
      <c r="H97" s="346">
        <f t="shared" si="4"/>
        <v>393.02280000000002</v>
      </c>
      <c r="I97" s="341">
        <f t="shared" si="4"/>
        <v>244.11274872000001</v>
      </c>
      <c r="J97" s="159">
        <f t="shared" si="4"/>
        <v>151.99708319999999</v>
      </c>
      <c r="K97" s="159">
        <f t="shared" si="4"/>
        <v>76.787123999999991</v>
      </c>
      <c r="L97" s="243">
        <f>J97+K97</f>
        <v>228.78420719999997</v>
      </c>
    </row>
    <row r="98" spans="1:12">
      <c r="A98" s="181" t="s">
        <v>253</v>
      </c>
      <c r="B98" s="182" t="s">
        <v>254</v>
      </c>
      <c r="C98" s="151" t="s">
        <v>69</v>
      </c>
      <c r="D98" s="172"/>
      <c r="E98" s="307"/>
      <c r="F98" s="308"/>
      <c r="G98" s="307"/>
      <c r="H98" s="329"/>
      <c r="I98" s="307"/>
      <c r="J98" s="159"/>
      <c r="K98" s="159"/>
      <c r="L98" s="210"/>
    </row>
    <row r="99" spans="1:12">
      <c r="A99" s="164"/>
      <c r="B99" s="182" t="s">
        <v>224</v>
      </c>
      <c r="C99" s="151" t="s">
        <v>78</v>
      </c>
      <c r="D99" s="172"/>
      <c r="E99" s="307"/>
      <c r="F99" s="308"/>
      <c r="G99" s="307"/>
      <c r="H99" s="329"/>
      <c r="I99" s="307"/>
      <c r="J99" s="159"/>
      <c r="K99" s="159"/>
      <c r="L99" s="210"/>
    </row>
    <row r="100" spans="1:12">
      <c r="A100" s="184"/>
      <c r="B100" s="185" t="s">
        <v>225</v>
      </c>
      <c r="C100" s="154" t="s">
        <v>226</v>
      </c>
      <c r="D100" s="226"/>
      <c r="E100" s="332"/>
      <c r="F100" s="333"/>
      <c r="G100" s="332"/>
      <c r="H100" s="334"/>
      <c r="I100" s="332"/>
      <c r="J100" s="159"/>
      <c r="K100" s="159"/>
      <c r="L100" s="210"/>
    </row>
    <row r="101" spans="1:12" ht="25.5">
      <c r="A101" s="114" t="s">
        <v>112</v>
      </c>
      <c r="B101" s="115" t="s">
        <v>255</v>
      </c>
      <c r="C101" s="186" t="s">
        <v>69</v>
      </c>
      <c r="D101" s="186">
        <v>6507.1</v>
      </c>
      <c r="E101" s="300">
        <v>3873.96</v>
      </c>
      <c r="F101" s="360">
        <f>F102+F105+F112+F111</f>
        <v>574.24279999999999</v>
      </c>
      <c r="G101" s="300">
        <v>447.61</v>
      </c>
      <c r="H101" s="361">
        <f t="shared" ref="H101:I103" si="5">D101+F101</f>
        <v>7081.3428000000004</v>
      </c>
      <c r="I101" s="300">
        <f>E101+G101</f>
        <v>4321.57</v>
      </c>
      <c r="J101" s="159">
        <f>J102+J105+J112</f>
        <v>3630.6776972800003</v>
      </c>
      <c r="K101" s="159">
        <v>419.5</v>
      </c>
      <c r="L101" s="210">
        <f>J101+K101</f>
        <v>4050.1776972800003</v>
      </c>
    </row>
    <row r="102" spans="1:12">
      <c r="A102" s="177" t="s">
        <v>256</v>
      </c>
      <c r="B102" s="123" t="s">
        <v>257</v>
      </c>
      <c r="C102" s="124" t="s">
        <v>69</v>
      </c>
      <c r="D102" s="260">
        <f>D103*D104*12/1000</f>
        <v>4498.848</v>
      </c>
      <c r="E102" s="341">
        <f>E103*E104*12/1000</f>
        <v>2750.3335391999994</v>
      </c>
      <c r="F102" s="308">
        <f>F103*F104*12/1000</f>
        <v>221.4</v>
      </c>
      <c r="G102" s="341">
        <f>G103*G104*12/1000</f>
        <v>143.34078</v>
      </c>
      <c r="H102" s="346">
        <f t="shared" si="5"/>
        <v>4720.2479999999996</v>
      </c>
      <c r="I102" s="341">
        <f t="shared" si="5"/>
        <v>2893.6743191999994</v>
      </c>
      <c r="J102" s="159">
        <f>J103*J104*12/1000</f>
        <v>2577.6326400000003</v>
      </c>
      <c r="K102" s="159">
        <f>K103*K104*12/1000</f>
        <v>134.34</v>
      </c>
      <c r="L102" s="210">
        <f>J102+K102</f>
        <v>2711.9726400000004</v>
      </c>
    </row>
    <row r="103" spans="1:12">
      <c r="A103" s="177"/>
      <c r="B103" s="123" t="s">
        <v>71</v>
      </c>
      <c r="C103" s="151" t="s">
        <v>58</v>
      </c>
      <c r="D103" s="172">
        <v>10.16</v>
      </c>
      <c r="E103" s="307">
        <v>10.16</v>
      </c>
      <c r="F103" s="308">
        <v>0.5</v>
      </c>
      <c r="G103" s="307">
        <v>0.5</v>
      </c>
      <c r="H103" s="329">
        <f t="shared" si="5"/>
        <v>10.66</v>
      </c>
      <c r="I103" s="307">
        <f t="shared" si="5"/>
        <v>10.66</v>
      </c>
      <c r="J103" s="159">
        <v>10.16</v>
      </c>
      <c r="K103" s="159">
        <v>0.5</v>
      </c>
      <c r="L103" s="210">
        <f>J103+K103</f>
        <v>10.66</v>
      </c>
    </row>
    <row r="104" spans="1:12">
      <c r="A104" s="177"/>
      <c r="B104" s="123" t="s">
        <v>72</v>
      </c>
      <c r="C104" s="151" t="s">
        <v>56</v>
      </c>
      <c r="D104" s="229">
        <v>36900</v>
      </c>
      <c r="E104" s="347">
        <v>22558.51</v>
      </c>
      <c r="F104" s="348">
        <v>36900</v>
      </c>
      <c r="G104" s="347">
        <v>23890.13</v>
      </c>
      <c r="H104" s="358">
        <f>H102/H103/12*1000</f>
        <v>36900</v>
      </c>
      <c r="I104" s="359">
        <f>I102/I103/12*1000</f>
        <v>22620.968724202623</v>
      </c>
      <c r="J104" s="237">
        <v>21142</v>
      </c>
      <c r="K104" s="183">
        <v>22390</v>
      </c>
      <c r="L104" s="210">
        <f>L102/L103/12*1000</f>
        <v>21200.536585365855</v>
      </c>
    </row>
    <row r="105" spans="1:12" ht="13.5" customHeight="1">
      <c r="A105" s="177" t="s">
        <v>258</v>
      </c>
      <c r="B105" s="123" t="s">
        <v>245</v>
      </c>
      <c r="C105" s="124" t="s">
        <v>69</v>
      </c>
      <c r="D105" s="260">
        <f>D102*0.302</f>
        <v>1358.652096</v>
      </c>
      <c r="E105" s="341">
        <f>E102*0.302</f>
        <v>830.60072883839985</v>
      </c>
      <c r="F105" s="345">
        <f>F102*0.302</f>
        <v>66.862799999999993</v>
      </c>
      <c r="G105" s="341">
        <f>G102*0.302</f>
        <v>43.28891556</v>
      </c>
      <c r="H105" s="346">
        <f>H102*0.302</f>
        <v>1425.5148959999999</v>
      </c>
      <c r="I105" s="341">
        <f>E105+G105</f>
        <v>873.88964439839981</v>
      </c>
      <c r="J105" s="159">
        <f>J102*0.302</f>
        <v>778.44505728000001</v>
      </c>
      <c r="K105" s="159">
        <f>K102*0.302</f>
        <v>40.570680000000003</v>
      </c>
      <c r="L105" s="244">
        <f>J105+K105</f>
        <v>819.01573728000005</v>
      </c>
    </row>
    <row r="106" spans="1:12" ht="14.25" customHeight="1">
      <c r="A106" s="177" t="s">
        <v>259</v>
      </c>
      <c r="B106" s="123" t="s">
        <v>260</v>
      </c>
      <c r="C106" s="124" t="s">
        <v>69</v>
      </c>
      <c r="D106" s="223"/>
      <c r="E106" s="307"/>
      <c r="F106" s="308"/>
      <c r="G106" s="307"/>
      <c r="H106" s="329"/>
      <c r="I106" s="307"/>
      <c r="J106" s="159"/>
      <c r="K106" s="159"/>
      <c r="L106" s="210"/>
    </row>
    <row r="107" spans="1:12">
      <c r="A107" s="177" t="s">
        <v>261</v>
      </c>
      <c r="B107" s="123" t="s">
        <v>262</v>
      </c>
      <c r="C107" s="124" t="s">
        <v>69</v>
      </c>
      <c r="D107" s="223"/>
      <c r="E107" s="307"/>
      <c r="F107" s="308"/>
      <c r="G107" s="307"/>
      <c r="H107" s="329"/>
      <c r="I107" s="307"/>
      <c r="J107" s="159"/>
      <c r="K107" s="159"/>
      <c r="L107" s="205"/>
    </row>
    <row r="108" spans="1:12" ht="24" customHeight="1">
      <c r="A108" s="177" t="s">
        <v>263</v>
      </c>
      <c r="B108" s="123" t="s">
        <v>264</v>
      </c>
      <c r="C108" s="124" t="s">
        <v>69</v>
      </c>
      <c r="D108" s="223">
        <v>10</v>
      </c>
      <c r="E108" s="307"/>
      <c r="F108" s="308"/>
      <c r="G108" s="307"/>
      <c r="H108" s="329">
        <f>D108+F108</f>
        <v>10</v>
      </c>
      <c r="I108" s="307"/>
      <c r="J108" s="159"/>
      <c r="K108" s="159">
        <v>2.8130000000000002</v>
      </c>
      <c r="L108" s="205">
        <f>J108+K108</f>
        <v>2.8130000000000002</v>
      </c>
    </row>
    <row r="109" spans="1:12" ht="38.25" customHeight="1">
      <c r="A109" s="177" t="s">
        <v>265</v>
      </c>
      <c r="B109" s="123" t="s">
        <v>266</v>
      </c>
      <c r="C109" s="124" t="s">
        <v>69</v>
      </c>
      <c r="D109" s="223"/>
      <c r="E109" s="307"/>
      <c r="F109" s="308"/>
      <c r="G109" s="307"/>
      <c r="H109" s="329"/>
      <c r="I109" s="307"/>
      <c r="J109" s="159"/>
      <c r="K109" s="159"/>
      <c r="L109" s="205"/>
    </row>
    <row r="110" spans="1:12" ht="14.25" customHeight="1">
      <c r="A110" s="177"/>
      <c r="B110" s="123" t="s">
        <v>267</v>
      </c>
      <c r="C110" s="124" t="s">
        <v>69</v>
      </c>
      <c r="D110" s="223"/>
      <c r="E110" s="307"/>
      <c r="F110" s="308"/>
      <c r="G110" s="307"/>
      <c r="H110" s="329"/>
      <c r="I110" s="307"/>
      <c r="J110" s="159"/>
      <c r="K110" s="159"/>
      <c r="L110" s="205"/>
    </row>
    <row r="111" spans="1:12" ht="25.5">
      <c r="A111" s="177" t="s">
        <v>268</v>
      </c>
      <c r="B111" s="123" t="s">
        <v>269</v>
      </c>
      <c r="C111" s="124" t="s">
        <v>69</v>
      </c>
      <c r="D111" s="223">
        <v>365</v>
      </c>
      <c r="E111" s="307"/>
      <c r="F111" s="308">
        <v>146.47999999999999</v>
      </c>
      <c r="G111" s="307"/>
      <c r="H111" s="329">
        <f>D111+F111</f>
        <v>511.48</v>
      </c>
      <c r="I111" s="307"/>
      <c r="J111" s="159"/>
      <c r="K111" s="159"/>
      <c r="L111" s="205"/>
    </row>
    <row r="112" spans="1:12">
      <c r="A112" s="179" t="s">
        <v>270</v>
      </c>
      <c r="B112" s="129" t="s">
        <v>271</v>
      </c>
      <c r="C112" s="130" t="s">
        <v>69</v>
      </c>
      <c r="D112" s="230">
        <v>274.60000000000002</v>
      </c>
      <c r="E112" s="332"/>
      <c r="F112" s="333">
        <v>139.5</v>
      </c>
      <c r="G112" s="332"/>
      <c r="H112" s="334">
        <f>D112+F112</f>
        <v>414.1</v>
      </c>
      <c r="I112" s="332"/>
      <c r="J112" s="159">
        <v>274.60000000000002</v>
      </c>
      <c r="K112" s="159">
        <v>139.5</v>
      </c>
      <c r="L112" s="205">
        <f>J112+K112</f>
        <v>414.1</v>
      </c>
    </row>
    <row r="113" spans="1:12">
      <c r="A113" s="114" t="s">
        <v>113</v>
      </c>
      <c r="B113" s="115" t="s">
        <v>272</v>
      </c>
      <c r="C113" s="163" t="s">
        <v>69</v>
      </c>
      <c r="D113" s="163"/>
      <c r="E113" s="339"/>
      <c r="F113" s="340"/>
      <c r="G113" s="339"/>
      <c r="H113" s="309"/>
      <c r="I113" s="339"/>
      <c r="J113" s="159"/>
      <c r="K113" s="159"/>
      <c r="L113" s="210"/>
    </row>
    <row r="114" spans="1:12" ht="24.75" customHeight="1">
      <c r="A114" s="177" t="s">
        <v>273</v>
      </c>
      <c r="B114" s="123" t="s">
        <v>274</v>
      </c>
      <c r="C114" s="151" t="s">
        <v>69</v>
      </c>
      <c r="D114" s="172"/>
      <c r="E114" s="307"/>
      <c r="F114" s="308"/>
      <c r="G114" s="307"/>
      <c r="H114" s="329"/>
      <c r="I114" s="307"/>
      <c r="J114" s="159"/>
      <c r="K114" s="159"/>
      <c r="L114" s="210"/>
    </row>
    <row r="115" spans="1:12" ht="25.5">
      <c r="A115" s="177" t="s">
        <v>275</v>
      </c>
      <c r="B115" s="123" t="s">
        <v>276</v>
      </c>
      <c r="C115" s="151" t="s">
        <v>69</v>
      </c>
      <c r="D115" s="172"/>
      <c r="E115" s="307"/>
      <c r="F115" s="308"/>
      <c r="G115" s="307"/>
      <c r="H115" s="329"/>
      <c r="I115" s="307"/>
      <c r="J115" s="159"/>
      <c r="K115" s="159"/>
      <c r="L115" s="210"/>
    </row>
    <row r="116" spans="1:12">
      <c r="A116" s="187" t="s">
        <v>277</v>
      </c>
      <c r="B116" s="129" t="s">
        <v>278</v>
      </c>
      <c r="C116" s="154" t="s">
        <v>69</v>
      </c>
      <c r="D116" s="226"/>
      <c r="E116" s="332"/>
      <c r="F116" s="333"/>
      <c r="G116" s="332"/>
      <c r="H116" s="334"/>
      <c r="I116" s="332"/>
      <c r="J116" s="159"/>
      <c r="K116" s="159"/>
      <c r="L116" s="210"/>
    </row>
    <row r="117" spans="1:12">
      <c r="A117" s="138" t="s">
        <v>57</v>
      </c>
      <c r="B117" s="188" t="s">
        <v>223</v>
      </c>
      <c r="C117" s="158" t="s">
        <v>69</v>
      </c>
      <c r="D117" s="261">
        <f>D35+D39+D65+D78+D81+D93+D101+D82</f>
        <v>47902.604733599997</v>
      </c>
      <c r="E117" s="362">
        <f>E35+E39+E65+E78+E81+E93+E101+E82</f>
        <v>35612.443990879998</v>
      </c>
      <c r="F117" s="363">
        <f t="shared" ref="F117:H117" si="6">F35+F39+F65+F78+F81+F93+F101+F82</f>
        <v>5880.7956160000003</v>
      </c>
      <c r="G117" s="362">
        <f t="shared" si="6"/>
        <v>5315.449397039999</v>
      </c>
      <c r="H117" s="363">
        <f t="shared" si="6"/>
        <v>53783.4003496</v>
      </c>
      <c r="I117" s="362">
        <f>I35+I39+I65+I78+I81+I93+I101+I82</f>
        <v>40927.893387919998</v>
      </c>
      <c r="J117" s="236">
        <f>J35+J39+J65+J78+J81+J82+J93+J101</f>
        <v>37170.582397279999</v>
      </c>
      <c r="K117" s="176">
        <f>K35+K39+K65+K78+K81+K82+K93+K101</f>
        <v>4633.0055119999997</v>
      </c>
      <c r="L117" s="210">
        <f>J117+K117</f>
        <v>41803.587909280002</v>
      </c>
    </row>
    <row r="118" spans="1:12">
      <c r="A118" s="114" t="s">
        <v>52</v>
      </c>
      <c r="B118" s="189" t="s">
        <v>279</v>
      </c>
      <c r="C118" s="190" t="s">
        <v>69</v>
      </c>
      <c r="D118" s="190"/>
      <c r="E118" s="339">
        <f>E122+E123+E125</f>
        <v>208.3</v>
      </c>
      <c r="F118" s="340"/>
      <c r="G118" s="339">
        <f>G122+G123+G125</f>
        <v>50</v>
      </c>
      <c r="H118" s="309"/>
      <c r="I118" s="339">
        <f>E118+G118</f>
        <v>258.3</v>
      </c>
      <c r="J118" s="159">
        <f>J122+J123+J125</f>
        <v>208.25</v>
      </c>
      <c r="K118" s="159">
        <f>K122+K123+K125</f>
        <v>50</v>
      </c>
      <c r="L118" s="243">
        <f>J118+K118</f>
        <v>258.25</v>
      </c>
    </row>
    <row r="119" spans="1:12">
      <c r="A119" s="177"/>
      <c r="B119" s="123" t="s">
        <v>64</v>
      </c>
      <c r="C119" s="191"/>
      <c r="D119" s="231"/>
      <c r="E119" s="307"/>
      <c r="F119" s="308"/>
      <c r="G119" s="307"/>
      <c r="H119" s="329"/>
      <c r="I119" s="307"/>
      <c r="J119" s="159"/>
      <c r="K119" s="159"/>
      <c r="L119" s="210"/>
    </row>
    <row r="120" spans="1:12" ht="26.25" customHeight="1">
      <c r="A120" s="177" t="s">
        <v>118</v>
      </c>
      <c r="B120" s="123" t="s">
        <v>280</v>
      </c>
      <c r="C120" s="191" t="s">
        <v>69</v>
      </c>
      <c r="D120" s="231"/>
      <c r="E120" s="307"/>
      <c r="F120" s="308"/>
      <c r="G120" s="307"/>
      <c r="H120" s="329"/>
      <c r="I120" s="307"/>
      <c r="J120" s="159"/>
      <c r="K120" s="159"/>
      <c r="L120" s="74"/>
    </row>
    <row r="121" spans="1:12" ht="12.75" customHeight="1">
      <c r="A121" s="177"/>
      <c r="B121" s="123" t="s">
        <v>281</v>
      </c>
      <c r="C121" s="191" t="s">
        <v>69</v>
      </c>
      <c r="D121" s="231"/>
      <c r="E121" s="307"/>
      <c r="F121" s="308"/>
      <c r="G121" s="307"/>
      <c r="H121" s="329"/>
      <c r="I121" s="307"/>
      <c r="J121" s="159"/>
      <c r="K121" s="159"/>
      <c r="L121" s="210"/>
    </row>
    <row r="122" spans="1:12" ht="24" customHeight="1">
      <c r="A122" s="177" t="s">
        <v>119</v>
      </c>
      <c r="B122" s="123" t="s">
        <v>282</v>
      </c>
      <c r="C122" s="191" t="s">
        <v>69</v>
      </c>
      <c r="D122" s="231"/>
      <c r="E122" s="307">
        <v>117.8</v>
      </c>
      <c r="F122" s="308"/>
      <c r="G122" s="307">
        <v>30</v>
      </c>
      <c r="H122" s="329"/>
      <c r="I122" s="307"/>
      <c r="J122" s="159">
        <v>117.8</v>
      </c>
      <c r="K122" s="159">
        <v>30</v>
      </c>
      <c r="L122" s="210">
        <f>J122+K122</f>
        <v>147.80000000000001</v>
      </c>
    </row>
    <row r="123" spans="1:12" ht="13.5" customHeight="1">
      <c r="A123" s="177" t="s">
        <v>120</v>
      </c>
      <c r="B123" s="123" t="s">
        <v>283</v>
      </c>
      <c r="C123" s="191" t="s">
        <v>69</v>
      </c>
      <c r="D123" s="231"/>
      <c r="E123" s="307">
        <v>48.8</v>
      </c>
      <c r="F123" s="308"/>
      <c r="G123" s="307">
        <v>10</v>
      </c>
      <c r="H123" s="329"/>
      <c r="I123" s="307"/>
      <c r="J123" s="159">
        <v>48.8</v>
      </c>
      <c r="K123" s="159">
        <v>10</v>
      </c>
      <c r="L123" s="210">
        <f>J123+K123</f>
        <v>58.8</v>
      </c>
    </row>
    <row r="124" spans="1:12" ht="14.25" customHeight="1">
      <c r="A124" s="177" t="s">
        <v>121</v>
      </c>
      <c r="B124" s="123" t="s">
        <v>284</v>
      </c>
      <c r="C124" s="191" t="s">
        <v>69</v>
      </c>
      <c r="D124" s="231"/>
      <c r="E124" s="307"/>
      <c r="F124" s="308"/>
      <c r="G124" s="307"/>
      <c r="H124" s="329"/>
      <c r="I124" s="307"/>
      <c r="J124" s="159"/>
      <c r="K124" s="159"/>
      <c r="L124" s="210"/>
    </row>
    <row r="125" spans="1:12" ht="13.5" customHeight="1">
      <c r="A125" s="177" t="s">
        <v>285</v>
      </c>
      <c r="B125" s="123" t="s">
        <v>286</v>
      </c>
      <c r="C125" s="191" t="s">
        <v>69</v>
      </c>
      <c r="D125" s="231"/>
      <c r="E125" s="307">
        <v>41.7</v>
      </c>
      <c r="F125" s="308"/>
      <c r="G125" s="307">
        <v>10</v>
      </c>
      <c r="H125" s="329"/>
      <c r="I125" s="307"/>
      <c r="J125" s="159">
        <v>41.65</v>
      </c>
      <c r="K125" s="159">
        <v>10</v>
      </c>
      <c r="L125" s="210">
        <f>J125+K125</f>
        <v>51.65</v>
      </c>
    </row>
    <row r="126" spans="1:12">
      <c r="A126" s="177" t="s">
        <v>287</v>
      </c>
      <c r="B126" s="123" t="s">
        <v>288</v>
      </c>
      <c r="C126" s="191" t="s">
        <v>69</v>
      </c>
      <c r="D126" s="231"/>
      <c r="E126" s="307">
        <v>41.7</v>
      </c>
      <c r="F126" s="308"/>
      <c r="G126" s="307">
        <v>10</v>
      </c>
      <c r="H126" s="329"/>
      <c r="I126" s="307"/>
      <c r="J126" s="159">
        <v>41.65</v>
      </c>
      <c r="K126" s="159">
        <v>10</v>
      </c>
      <c r="L126" s="210">
        <f>J126+K126</f>
        <v>51.65</v>
      </c>
    </row>
    <row r="127" spans="1:12">
      <c r="A127" s="152" t="s">
        <v>289</v>
      </c>
      <c r="B127" s="192" t="s">
        <v>290</v>
      </c>
      <c r="C127" s="193" t="s">
        <v>69</v>
      </c>
      <c r="D127" s="232"/>
      <c r="E127" s="332"/>
      <c r="F127" s="333"/>
      <c r="G127" s="332"/>
      <c r="H127" s="334"/>
      <c r="I127" s="332"/>
      <c r="J127" s="159"/>
      <c r="K127" s="159"/>
      <c r="L127" s="210"/>
    </row>
    <row r="128" spans="1:12" ht="12" customHeight="1">
      <c r="A128" s="138" t="s">
        <v>53</v>
      </c>
      <c r="B128" s="139" t="s">
        <v>96</v>
      </c>
      <c r="C128" s="158" t="s">
        <v>69</v>
      </c>
      <c r="D128" s="225"/>
      <c r="E128" s="323"/>
      <c r="F128" s="324"/>
      <c r="G128" s="323"/>
      <c r="H128" s="325"/>
      <c r="I128" s="323"/>
      <c r="J128" s="159"/>
      <c r="K128" s="159"/>
      <c r="L128" s="74"/>
    </row>
    <row r="129" spans="1:12" ht="24" customHeight="1">
      <c r="A129" s="138" t="s">
        <v>291</v>
      </c>
      <c r="B129" s="139" t="s">
        <v>292</v>
      </c>
      <c r="C129" s="194" t="s">
        <v>69</v>
      </c>
      <c r="D129" s="233"/>
      <c r="E129" s="323"/>
      <c r="F129" s="324"/>
      <c r="G129" s="323"/>
      <c r="H129" s="325"/>
      <c r="I129" s="323"/>
      <c r="J129" s="159">
        <v>350.2</v>
      </c>
      <c r="K129" s="159">
        <v>49.2</v>
      </c>
      <c r="L129" s="74"/>
    </row>
    <row r="130" spans="1:12">
      <c r="A130" s="138" t="s">
        <v>55</v>
      </c>
      <c r="B130" s="139" t="s">
        <v>293</v>
      </c>
      <c r="C130" s="195" t="s">
        <v>59</v>
      </c>
      <c r="D130" s="234"/>
      <c r="E130" s="364"/>
      <c r="F130" s="365"/>
      <c r="G130" s="364"/>
      <c r="H130" s="366"/>
      <c r="I130" s="364"/>
      <c r="J130" s="159"/>
      <c r="K130" s="159"/>
      <c r="L130" s="74"/>
    </row>
    <row r="131" spans="1:12" ht="12.75" customHeight="1">
      <c r="A131" s="156" t="s">
        <v>196</v>
      </c>
      <c r="B131" s="188" t="s">
        <v>294</v>
      </c>
      <c r="C131" s="196" t="s">
        <v>69</v>
      </c>
      <c r="D131" s="262">
        <f>D117</f>
        <v>47902.604733599997</v>
      </c>
      <c r="E131" s="367">
        <f>E117+E118</f>
        <v>35820.743990880001</v>
      </c>
      <c r="F131" s="368">
        <f t="shared" ref="F131:H131" si="7">F117</f>
        <v>5880.7956160000003</v>
      </c>
      <c r="G131" s="367">
        <f>G117+G118</f>
        <v>5365.449397039999</v>
      </c>
      <c r="H131" s="368">
        <f t="shared" si="7"/>
        <v>53783.4003496</v>
      </c>
      <c r="I131" s="367">
        <f>I117+I118</f>
        <v>41186.193387920001</v>
      </c>
      <c r="J131" s="236">
        <f>J117+J118-J129</f>
        <v>37028.632397280002</v>
      </c>
      <c r="K131" s="176">
        <f>K117+K118-K129</f>
        <v>4633.8055119999999</v>
      </c>
      <c r="L131" s="210">
        <f>J131+K131</f>
        <v>41662.437909280001</v>
      </c>
    </row>
    <row r="132" spans="1:12" ht="12" customHeight="1">
      <c r="A132" s="156" t="s">
        <v>197</v>
      </c>
      <c r="B132" s="157" t="s">
        <v>97</v>
      </c>
      <c r="C132" s="197" t="s">
        <v>56</v>
      </c>
      <c r="D132" s="263">
        <f>D117/D18*1000</f>
        <v>4948.4474944139301</v>
      </c>
      <c r="E132" s="271">
        <f>E117/E18*1000</f>
        <v>3887.4564168516927</v>
      </c>
      <c r="F132" s="205">
        <f t="shared" ref="F132:H132" si="8">F117/F18*1000</f>
        <v>5365.8852658856158</v>
      </c>
      <c r="G132" s="271">
        <f t="shared" si="8"/>
        <v>4850.0395972845727</v>
      </c>
      <c r="H132" s="205">
        <f t="shared" si="8"/>
        <v>4990.9013537683186</v>
      </c>
      <c r="I132" s="271">
        <f>I117/I18*1000</f>
        <v>3990.3101924300122</v>
      </c>
      <c r="J132" s="198">
        <f>J117/J18*1000</f>
        <v>3889.1939646012506</v>
      </c>
      <c r="K132" s="198">
        <f>K117/K18*1000</f>
        <v>4780.6807400604666</v>
      </c>
      <c r="L132" s="245">
        <f>L117/L18*1000</f>
        <v>3971.2675814947211</v>
      </c>
    </row>
    <row r="133" spans="1:12" ht="15.75" customHeight="1">
      <c r="A133" s="199" t="s">
        <v>198</v>
      </c>
      <c r="B133" s="200" t="s">
        <v>295</v>
      </c>
      <c r="C133" s="201" t="s">
        <v>192</v>
      </c>
      <c r="D133" s="264">
        <f>D131/D18*1000</f>
        <v>4948.4474944139301</v>
      </c>
      <c r="E133" s="369">
        <f>E131/E18*1000</f>
        <v>3910.1944567300447</v>
      </c>
      <c r="F133" s="370">
        <f t="shared" ref="F133:H133" si="9">F131/F18*1000</f>
        <v>5365.8852658856158</v>
      </c>
      <c r="G133" s="369">
        <f t="shared" si="9"/>
        <v>4895.6617002810317</v>
      </c>
      <c r="H133" s="370">
        <f t="shared" si="9"/>
        <v>4990.9013537683186</v>
      </c>
      <c r="I133" s="369">
        <f>I131/I18*1000</f>
        <v>4015.493436359417</v>
      </c>
      <c r="J133" s="202">
        <f>J131/J18*1000</f>
        <v>3874.3415988950965</v>
      </c>
      <c r="K133" s="202">
        <f>K131/K18*1000</f>
        <v>4781.506239745745</v>
      </c>
      <c r="L133" s="246">
        <f>L131/L18*1000</f>
        <v>3957.8585788908185</v>
      </c>
    </row>
    <row r="134" spans="1:12" ht="25.5" customHeight="1">
      <c r="A134" s="138" t="s">
        <v>114</v>
      </c>
      <c r="B134" s="157" t="s">
        <v>76</v>
      </c>
      <c r="C134" s="195" t="s">
        <v>59</v>
      </c>
      <c r="D134" s="265">
        <f>D133/D138*100</f>
        <v>127.72362504101163</v>
      </c>
      <c r="E134" s="272">
        <f>E133/D138*100</f>
        <v>100.92543392500515</v>
      </c>
      <c r="F134" s="371">
        <f>F133/F138*100</f>
        <v>112.22156318580565</v>
      </c>
      <c r="G134" s="272">
        <f>G133/F138*100</f>
        <v>102.38735671955159</v>
      </c>
      <c r="H134" s="372">
        <f>H133/H138*100</f>
        <v>126.10100796309922</v>
      </c>
      <c r="I134" s="272">
        <f>I133/H138*100</f>
        <v>101.45617673084489</v>
      </c>
      <c r="J134" s="238"/>
      <c r="K134" s="373"/>
      <c r="L134" s="247"/>
    </row>
    <row r="136" spans="1:12">
      <c r="B136" t="s">
        <v>193</v>
      </c>
      <c r="H136" t="s">
        <v>304</v>
      </c>
      <c r="J136" t="s">
        <v>194</v>
      </c>
    </row>
    <row r="138" spans="1:12">
      <c r="C138" s="267">
        <v>41821</v>
      </c>
      <c r="D138" s="109">
        <v>3874.34</v>
      </c>
      <c r="F138" s="109">
        <v>4781.51</v>
      </c>
      <c r="H138">
        <v>3957.86</v>
      </c>
    </row>
  </sheetData>
  <mergeCells count="6">
    <mergeCell ref="A1:L1"/>
    <mergeCell ref="A2:L2"/>
    <mergeCell ref="A3:K3"/>
    <mergeCell ref="A37:A38"/>
    <mergeCell ref="B37:B38"/>
    <mergeCell ref="C37:C38"/>
  </mergeCells>
  <pageMargins left="0.98425196850393704" right="0.39370078740157483" top="0.47244094488188981" bottom="0.59055118110236227" header="0.35433070866141736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 23 (2015) </vt:lpstr>
      <vt:lpstr>Уктур+Кенай пос 2015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616Pashkova</dc:creator>
  <cp:lastModifiedBy>takovalevskaya</cp:lastModifiedBy>
  <cp:lastPrinted>2014-10-22T23:53:22Z</cp:lastPrinted>
  <dcterms:created xsi:type="dcterms:W3CDTF">2004-04-24T02:24:33Z</dcterms:created>
  <dcterms:modified xsi:type="dcterms:W3CDTF">2014-10-22T23:55:07Z</dcterms:modified>
</cp:coreProperties>
</file>